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O:\Investor Relations\Tutorials - Website\6. Ethanol Dynamics and Investments\"/>
    </mc:Choice>
  </mc:AlternateContent>
  <xr:revisionPtr revIDLastSave="0" documentId="13_ncr:1_{1A01AB81-B288-475E-B0DF-955229FACD32}" xr6:coauthVersionLast="47" xr6:coauthVersionMax="47" xr10:uidLastSave="{00000000-0000-0000-0000-000000000000}"/>
  <bookViews>
    <workbookView xWindow="-110" yWindow="-110" windowWidth="19420" windowHeight="10420" xr2:uid="{00000000-000D-0000-FFFF-FFFF00000000}"/>
  </bookViews>
  <sheets>
    <sheet name="Sugar Equivalen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p">#REF!</definedName>
    <definedName name="\x">'[1]US Corn Margin 75-04'!#REF!</definedName>
    <definedName name="_">#REF!</definedName>
    <definedName name="__r">#REF!</definedName>
    <definedName name="_1_">#REF!</definedName>
    <definedName name="_1_0_F" hidden="1">'[2]Inc. St'!#REF!</definedName>
    <definedName name="_2_0_F" hidden="1">'[2]Inc. St'!#REF!</definedName>
    <definedName name="_Fill" hidden="1">'[2]Inc. St'!#REF!</definedName>
    <definedName name="_xlnm._FilterDatabase" hidden="1">'[3]#REF'!$D$115:$G$117</definedName>
    <definedName name="_Key1" hidden="1">'[3]#REF'!$CY$8</definedName>
    <definedName name="_Key2" hidden="1">'[3]#REF'!$CZ$8</definedName>
    <definedName name="_Order1" hidden="1">255</definedName>
    <definedName name="_Order2" hidden="1">255</definedName>
    <definedName name="_r">#REF!</definedName>
    <definedName name="_Sort" hidden="1">#REF!</definedName>
    <definedName name="_Table2_In1" hidden="1">#REF!</definedName>
    <definedName name="_Table2_In2" hidden="1">#REF!</definedName>
    <definedName name="_Table2_Out" hidden="1">#REF!</definedName>
    <definedName name="a">#N/A</definedName>
    <definedName name="A_impresión_IM">#REF!</definedName>
    <definedName name="AABBCC" hidden="1">'[2]Inc. St'!#REF!</definedName>
    <definedName name="ABC">#REF!</definedName>
    <definedName name="acum">#REF!</definedName>
    <definedName name="Ano">#REF!</definedName>
    <definedName name="apaga">[4]!apaga</definedName>
    <definedName name="APAT">#REF!</definedName>
    <definedName name="area_bal">#REF!</definedName>
    <definedName name="_xlnm.Print_Area" localSheetId="0">'Sugar Equivalent'!$A$1:$P$51</definedName>
    <definedName name="_xlnm.Print_Area">#REF!</definedName>
    <definedName name="AREA1">#REF!</definedName>
    <definedName name="AREA2">#REF!</definedName>
    <definedName name="AREA3">#REF!</definedName>
    <definedName name="areas">#REF!</definedName>
    <definedName name="AS" hidden="1">{"'TG'!$A$1:$L$37"}</definedName>
    <definedName name="AS2DocOpenMode" hidden="1">"AS2DocumentBrowse"</definedName>
    <definedName name="b">#REF!</definedName>
    <definedName name="BankLeague">#REF!</definedName>
    <definedName name="bimestre">#REF!</definedName>
    <definedName name="BLPH1" hidden="1">#REF!</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'[5]bean future'!#REF!</definedName>
    <definedName name="BLPH2" hidden="1">#REF!</definedName>
    <definedName name="BLPH20" hidden="1">'[5]bean future'!#REF!</definedName>
    <definedName name="BLPH21" hidden="1">'[5]bean future'!#REF!</definedName>
    <definedName name="BLPH22" hidden="1">'[5]bean future'!#REF!</definedName>
    <definedName name="BLPH23" hidden="1">'[5]bean future'!#REF!</definedName>
    <definedName name="BLPH24" hidden="1">'[5]bean future'!#REF!</definedName>
    <definedName name="BLPH25" hidden="1">'[5]bean future'!#REF!</definedName>
    <definedName name="BLPH26" hidden="1">'[5]bean future'!#REF!</definedName>
    <definedName name="BLPH27" hidden="1">'[5]bean future'!#REF!</definedName>
    <definedName name="BLPH28" hidden="1">'[5]bean future'!#REF!</definedName>
    <definedName name="BLPH29" hidden="1">'[5]bean future'!#REF!</definedName>
    <definedName name="BLPH30" hidden="1">'[5]bean future'!#REF!</definedName>
    <definedName name="BLPH31" hidden="1">'[5]bean future'!#REF!</definedName>
    <definedName name="BLPH32" hidden="1">'[5]bean future'!#REF!</definedName>
    <definedName name="BLPH33" hidden="1">'[5]bean future'!#REF!</definedName>
    <definedName name="BLPH34" hidden="1">[6]formula!$A$4</definedName>
    <definedName name="BLPH35" hidden="1">'[7]wheat future'!$A$3</definedName>
    <definedName name="BLPH36" hidden="1">'[8]corn future'!$A$3</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MBIO">#REF!</definedName>
    <definedName name="CAMBIO1">'[9]Tablero Controle'!$F$69</definedName>
    <definedName name="CAMBIO2">'[9]Tablero Controle'!$G$69</definedName>
    <definedName name="CAMBIO3">'[9]Tablero Controle'!$J$69</definedName>
    <definedName name="CEREAL">#REF!</definedName>
    <definedName name="chartslhtop">#REF!</definedName>
    <definedName name="choice_wrapper">'[10]Prices Assumption '!choice_wrapper</definedName>
    <definedName name="Choices_Wrapper">#N/A</definedName>
    <definedName name="Cofap">#REF!</definedName>
    <definedName name="combinad">#REF!</definedName>
    <definedName name="Combinado">#REF!</definedName>
    <definedName name="COMMODITY_PRICES">#REF!</definedName>
    <definedName name="Consumo">#REF!</definedName>
    <definedName name="CONT">#REF!</definedName>
    <definedName name="cp">#REF!</definedName>
    <definedName name="cte">#REF!</definedName>
    <definedName name="CTRL">#REF!</definedName>
    <definedName name="CULTIVO">#REF!</definedName>
    <definedName name="D">#REF!</definedName>
    <definedName name="dol">#REF!</definedName>
    <definedName name="Dolar">#REF!</definedName>
    <definedName name="dsd">#REF!</definedName>
    <definedName name="e">#N/A</definedName>
    <definedName name="end">#REF!</definedName>
    <definedName name="FAYear">[11]FarmI!$H$5</definedName>
    <definedName name="FAYesNo">[11]FarmI!$H$3</definedName>
    <definedName name="FUENTES">#REF!</definedName>
    <definedName name="GIRASOL">#REF!</definedName>
    <definedName name="GTOSCOM">#REF!</definedName>
    <definedName name="h">#REF!</definedName>
    <definedName name="HAS">#REF!</definedName>
    <definedName name="HFIN">#REF!</definedName>
    <definedName name="HOJA2">#REF!</definedName>
    <definedName name="HORIG">#REF!</definedName>
    <definedName name="HTML_CodePage" hidden="1">1252</definedName>
    <definedName name="HTML_Control" hidden="1">{"'TG'!$A$1:$L$37"}</definedName>
    <definedName name="HTML_Description" hidden="1">"klaflkjlfjlajfls"</definedName>
    <definedName name="HTML_Email" hidden="1">""</definedName>
    <definedName name="HTML_Header" hidden="1">""</definedName>
    <definedName name="HTML_LastUpdate" hidden="1">"29/08/97"</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"C:\DADOS\PLANILHA\DMRSTG.HTML"</definedName>
    <definedName name="HTML_Title" hidden="1">""</definedName>
    <definedName name="HTML1_1" hidden="1">"'[Actual.xls]Income I'!$A$1:$U$301"</definedName>
    <definedName name="HTML1_10" hidden="1">""</definedName>
    <definedName name="HTML1_11" hidden="1">1</definedName>
    <definedName name="HTML1_12" hidden="1">"C:\Ford\1997\Actual\MyHTML.htm"</definedName>
    <definedName name="HTML1_2" hidden="1">1</definedName>
    <definedName name="HTML1_3" hidden="1">"Actual"</definedName>
    <definedName name="HTML1_4" hidden="1">"Income I"</definedName>
    <definedName name="HTML1_5" hidden="1">""</definedName>
    <definedName name="HTML1_6" hidden="1">-4146</definedName>
    <definedName name="HTML1_7" hidden="1">-4146</definedName>
    <definedName name="HTML1_8" hidden="1">"02/09/97"</definedName>
    <definedName name="HTML1_9" hidden="1">"Fernando S. Ribeiro"</definedName>
    <definedName name="HTMLCount" hidden="1">1</definedName>
    <definedName name="IBVSP">#REF!</definedName>
    <definedName name="INDEST">#REF!</definedName>
    <definedName name="Informe">#REF!</definedName>
    <definedName name="IVALAB">#REF!</definedName>
    <definedName name="j">#REF!</definedName>
    <definedName name="juan">#REF!</definedName>
    <definedName name="JUAN2">#REF!</definedName>
    <definedName name="JUAN3">#REF!</definedName>
    <definedName name="k">#REF!</definedName>
    <definedName name="KK">#REF!</definedName>
    <definedName name="LeagueTrVal">#REF!</definedName>
    <definedName name="Letras">#REF!</definedName>
    <definedName name="LimpiarCeldasGrises">#N/A</definedName>
    <definedName name="LimpiarFormulario">#N/A</definedName>
    <definedName name="M.Leve">#REF!</definedName>
    <definedName name="MAIZ">#REF!</definedName>
    <definedName name="MARÇO">[12]!apaga</definedName>
    <definedName name="MARGENES">#REF!</definedName>
    <definedName name="Mes">#REF!</definedName>
    <definedName name="MESCOS1">#REF!</definedName>
    <definedName name="MESCOS2">#REF!</definedName>
    <definedName name="Meses">#REF!</definedName>
    <definedName name="mil">'[13]Budget Assumptions FV'!$E$5</definedName>
    <definedName name="mnbmf">#REF!</definedName>
    <definedName name="Moeda">#REF!</definedName>
    <definedName name="moenda">#REF!</definedName>
    <definedName name="MORT">#REF!</definedName>
    <definedName name="Nakata">#REF!</definedName>
    <definedName name="nb">#REF!</definedName>
    <definedName name="Nilton">#REF!</definedName>
    <definedName name="NOMBEST">#REF!</definedName>
    <definedName name="NOSE">#REF!</definedName>
    <definedName name="o">#REF!</definedName>
    <definedName name="Other">#REF!</definedName>
    <definedName name="OtherRank">#REF!</definedName>
    <definedName name="p">#REF!</definedName>
    <definedName name="parma">#REF!</definedName>
    <definedName name="PORCABEZA">#REF!</definedName>
    <definedName name="PORCACPR">#REF!</definedName>
    <definedName name="PORCACTER">#REF!</definedName>
    <definedName name="PORCCOSM1">#REF!</definedName>
    <definedName name="PORCCOSM2">#REF!</definedName>
    <definedName name="PORCESTMAQABO">#REF!</definedName>
    <definedName name="PORCESTMAQCAR">#REF!</definedName>
    <definedName name="PORCESTMAQOSC">#REF!</definedName>
    <definedName name="PORCESTMAQSCR">#REF!</definedName>
    <definedName name="pr">#REF!</definedName>
    <definedName name="preguachera">#REF!</definedName>
    <definedName name="prerecria">#REF!</definedName>
    <definedName name="pretbo">#REF!</definedName>
    <definedName name="Print_Area_MI">'[1]US Corn Margin 75-04'!#REF!</definedName>
    <definedName name="print_cash">#REF!</definedName>
    <definedName name="Print_Titles_MI">'[1]US Corn Margin 75-04'!#REF!</definedName>
    <definedName name="printbal">[4]!printbal</definedName>
    <definedName name="printcash">[4]!printcash</definedName>
    <definedName name="prod">#REF!</definedName>
    <definedName name="prod2">#REF!</definedName>
    <definedName name="q">#REF!</definedName>
    <definedName name="Real">#REF!</definedName>
    <definedName name="ReaplicarFunciones">#N/A</definedName>
    <definedName name="Regiões">'[14]18,1'!$B$1:$B$16</definedName>
    <definedName name="RINDE">#REF!</definedName>
    <definedName name="risco">#REF!</definedName>
    <definedName name="sdssdsd">#REF!</definedName>
    <definedName name="Spread">#REF!</definedName>
    <definedName name="Spread1">#REF!</definedName>
    <definedName name="Spread2">#REF!</definedName>
    <definedName name="Spread3">#REF!</definedName>
    <definedName name="Spread4">#REF!</definedName>
    <definedName name="Spread5">#REF!</definedName>
    <definedName name="Spread6">#REF!</definedName>
    <definedName name="SumaMultAbs">#N/A</definedName>
    <definedName name="SumaMultPos">#N/A</definedName>
    <definedName name="t" hidden="1">{"'TG'!$A$1:$L$37"}</definedName>
    <definedName name="tabela">[15]Ranking!$A$4:$P$60</definedName>
    <definedName name="TabelReeks">#REF!</definedName>
    <definedName name="TABLA1">#REF!</definedName>
    <definedName name="TABLA2">#REF!</definedName>
    <definedName name="TIPOCUL">#REF!</definedName>
    <definedName name="TIT">#REF!</definedName>
    <definedName name="TOTALCOS">#REF!</definedName>
    <definedName name="TOTALES">#REF!</definedName>
    <definedName name="TPMINV">#REF!</definedName>
    <definedName name="TPMVAQ">#REF!</definedName>
    <definedName name="TRES">#REF!</definedName>
    <definedName name="TRIGO">#REF!</definedName>
    <definedName name="um">#REF!</definedName>
    <definedName name="UMAIIIYesNo">[11]IvinhemaI!$H$3</definedName>
    <definedName name="UMAIVYesNo">[11]IvinhemaII!$H$3</definedName>
    <definedName name="v">#REF!</definedName>
    <definedName name="Varga">#REF!</definedName>
    <definedName name="VersionThea">#REF!</definedName>
    <definedName name="w">#REF!</definedName>
    <definedName name="x">#REF!</definedName>
    <definedName name="XXXXXXXXXX">'[16]Fat Anual 99_02'!$B$3:$P$48</definedName>
    <definedName name="y">#REF!</definedName>
    <definedName name="YearAmandina">#REF!</definedName>
    <definedName name="YearAngelica">#REF!</definedName>
    <definedName name="YearIvinhema">#REF!</definedName>
    <definedName name="YearPil">#REF!</definedName>
    <definedName name="YearUMAII">#REF!</definedName>
    <definedName name="YEARUMAIII">#REF!</definedName>
    <definedName name="YearUMAIV">#REF!</definedName>
    <definedName name="z">#REF!</definedName>
    <definedName name="ZONAE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 i="1" l="1"/>
  <c r="N46" i="1" s="1"/>
  <c r="N45" i="1"/>
  <c r="N44" i="1" l="1"/>
  <c r="M28" i="1"/>
  <c r="N38" i="1"/>
  <c r="N27" i="1"/>
  <c r="N28" i="1" s="1"/>
  <c r="N30" i="1" s="1"/>
  <c r="N31" i="1" l="1"/>
  <c r="N32" i="1" s="1"/>
  <c r="N34" i="1" s="1"/>
  <c r="N36" i="1" s="1"/>
  <c r="N39" i="1" s="1"/>
  <c r="N40" i="1" s="1"/>
  <c r="N42" i="1" l="1"/>
  <c r="N43" i="1" l="1"/>
  <c r="N47" i="1" s="1"/>
  <c r="N49" i="1" l="1"/>
</calcChain>
</file>

<file path=xl/sharedStrings.xml><?xml version="1.0" encoding="utf-8"?>
<sst xmlns="http://schemas.openxmlformats.org/spreadsheetml/2006/main" count="49" uniqueCount="49">
  <si>
    <t>Exchange rate (BRL/USD)</t>
  </si>
  <si>
    <t>ICMS</t>
  </si>
  <si>
    <t>PIS/COFINS</t>
  </si>
  <si>
    <t>INSS</t>
  </si>
  <si>
    <t>Hydrous ex-mill R$/cu m</t>
  </si>
  <si>
    <t>TRS cu m hydrous</t>
  </si>
  <si>
    <t>TRS Price</t>
  </si>
  <si>
    <t>TRS ton VHP</t>
  </si>
  <si>
    <t>VHP equival. ex-mill (R$/ton)</t>
  </si>
  <si>
    <t>Freight (R$/ton)</t>
  </si>
  <si>
    <t>Fobing Cost (R$/ton)</t>
  </si>
  <si>
    <t>VHP equival. FOB (R$/ton)</t>
  </si>
  <si>
    <t>VHP equival. FOB (US$/ton)</t>
  </si>
  <si>
    <t>POL premium</t>
  </si>
  <si>
    <t xml:space="preserve">NY ICE #11 Settlement </t>
  </si>
  <si>
    <t>VHP equival. FOB ICE #11 (cts/lb)</t>
  </si>
  <si>
    <t>VHP equival. FOB ICE #11 (US$/ton)</t>
  </si>
  <si>
    <t xml:space="preserve">Ethanol - Sugar Equivalent </t>
  </si>
  <si>
    <t>Gross ex-mill(BRL/m3) Eq.</t>
  </si>
  <si>
    <t>BAAWHYDP (Bloomberg)</t>
  </si>
  <si>
    <t>Subtotal</t>
  </si>
  <si>
    <t>Hydrous MS</t>
  </si>
  <si>
    <t>Basis Paulínia - RP</t>
  </si>
  <si>
    <t>Basis RP - MS</t>
  </si>
  <si>
    <t>Instructions</t>
  </si>
  <si>
    <t>I.</t>
  </si>
  <si>
    <t>Premium / (Discount)</t>
  </si>
  <si>
    <t>II.</t>
  </si>
  <si>
    <t>III.</t>
  </si>
  <si>
    <t>IV.</t>
  </si>
  <si>
    <t>V.</t>
  </si>
  <si>
    <t>VI.</t>
  </si>
  <si>
    <t>VII.</t>
  </si>
  <si>
    <t>VIII.</t>
  </si>
  <si>
    <t>CBIO (R$/cbio)</t>
  </si>
  <si>
    <t>Reintegra (tax) (%)</t>
  </si>
  <si>
    <t>Cash Premium (cts/lb)</t>
  </si>
  <si>
    <t>Senar (tax) (%)</t>
  </si>
  <si>
    <t>Cbio (R$/Cbio)</t>
  </si>
  <si>
    <t>In the third section, we calculate a FOB BRL/ton price. For this, we add both the freight to the port and the fobbing cost. This price is then converted into USD/ton in cell N37.</t>
  </si>
  <si>
    <t>In this section, we convert BRL/m3 into BRL/ton. This is shown in cell N33.</t>
  </si>
  <si>
    <t>Once, we get to the ex - mill gross price, we substract both production and selling taxes in MS. This is shown in cell N29.</t>
  </si>
  <si>
    <t>Production taxes and a BRL/m3 160 basis (from Paulinia to MS) is added to the aforementioned price, to get to the ex - mill gross price in MS. This is shown in cell N26.</t>
  </si>
  <si>
    <t>Plug in cell K4 the actual Paulinia's net Hydrous price. This price is net of production related taxes (ICMS and PIS/COFINS).</t>
  </si>
  <si>
    <t>A POL premium should be added to the price. In effect, Brazilian sugar has more sugar content than the specificiations of the #11 contract. Cell N39 accounts for this price premium.</t>
  </si>
  <si>
    <t>IX.</t>
  </si>
  <si>
    <t>Finally, in cell N45 the price is converted from USD/ton to cts/lb</t>
  </si>
  <si>
    <t>In cell N46 you should plug the Sugar # 11 Active Contract price ("SBA Comdty")</t>
  </si>
  <si>
    <t xml:space="preserve">In this section, we substract the incentive of export sugar (Reintegra) and the sugar premium as it is consider a cost of opportunity, whereas we include the tax to export sugar (Senar) and the price of CBios (we have the right to issue and sell carbon credits for our ethanol sales).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</si>
</sst>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0.0\)"/>
    <numFmt numFmtId="166" formatCode="#,##0;\(#,##0\)"/>
    <numFmt numFmtId="167" formatCode="0.0"/>
    <numFmt numFmtId="168" formatCode="0.0%;\(0.0%\)"/>
  </numFmts>
  <fonts count="18">
    <font>
      <sz val="11"/>
      <color indexed="8"/>
      <name val="Calibri"/>
      <family val="2"/>
      <charset val="134"/>
    </font>
    <font>
      <sz val="11"/>
      <color indexed="8"/>
      <name val="Calibri"/>
      <family val="2"/>
      <charset val="134"/>
    </font>
    <font>
      <sz val="10"/>
      <color indexed="8"/>
      <name val="Nunito"/>
    </font>
    <font>
      <sz val="10"/>
      <color theme="1"/>
      <name val="Nunito"/>
    </font>
    <font>
      <b/>
      <sz val="20"/>
      <color rgb="FF005837"/>
      <name val="Nunito"/>
    </font>
    <font>
      <b/>
      <sz val="24"/>
      <color rgb="FF005837"/>
      <name val="Montserrat"/>
    </font>
    <font>
      <b/>
      <sz val="9"/>
      <name val="Montserrat"/>
    </font>
    <font>
      <sz val="9"/>
      <name val="Montserrat"/>
    </font>
    <font>
      <b/>
      <i/>
      <u/>
      <sz val="10"/>
      <color indexed="8"/>
      <name val="Montserrat"/>
    </font>
    <font>
      <sz val="10"/>
      <color indexed="8"/>
      <name val="Montserrat"/>
    </font>
    <font>
      <b/>
      <sz val="10"/>
      <color theme="1"/>
      <name val="Montserrat"/>
    </font>
    <font>
      <sz val="10"/>
      <color theme="1"/>
      <name val="Montserrat"/>
    </font>
    <font>
      <sz val="10"/>
      <color rgb="FF0000FF"/>
      <name val="Montserrat"/>
    </font>
    <font>
      <sz val="10"/>
      <color rgb="FFFF0000"/>
      <name val="Montserrat"/>
    </font>
    <font>
      <sz val="10"/>
      <color rgb="FF92D050"/>
      <name val="Montserrat"/>
    </font>
    <font>
      <sz val="10"/>
      <color rgb="FF005837"/>
      <name val="Montserrat"/>
    </font>
    <font>
      <b/>
      <sz val="10"/>
      <color theme="0"/>
      <name val="Montserrat"/>
    </font>
    <font>
      <b/>
      <i/>
      <sz val="10"/>
      <color theme="0"/>
      <name val="Montserrat"/>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005837"/>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rgb="FF005837"/>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dashed">
        <color rgb="FF005837"/>
      </left>
      <right/>
      <top style="dashed">
        <color rgb="FF005837"/>
      </top>
      <bottom/>
      <diagonal/>
    </border>
    <border>
      <left/>
      <right/>
      <top style="dashed">
        <color rgb="FF005837"/>
      </top>
      <bottom/>
      <diagonal/>
    </border>
    <border>
      <left/>
      <right style="dashed">
        <color rgb="FF005837"/>
      </right>
      <top style="dashed">
        <color rgb="FF005837"/>
      </top>
      <bottom/>
      <diagonal/>
    </border>
    <border>
      <left style="dashed">
        <color rgb="FF005837"/>
      </left>
      <right/>
      <top/>
      <bottom style="dashed">
        <color rgb="FF005837"/>
      </bottom>
      <diagonal/>
    </border>
    <border>
      <left/>
      <right/>
      <top/>
      <bottom style="dashed">
        <color rgb="FF005837"/>
      </bottom>
      <diagonal/>
    </border>
    <border>
      <left/>
      <right style="dashed">
        <color rgb="FF005837"/>
      </right>
      <top/>
      <bottom style="dashed">
        <color rgb="FF005837"/>
      </bottom>
      <diagonal/>
    </border>
    <border>
      <left style="dashed">
        <color rgb="FF005837"/>
      </left>
      <right/>
      <top/>
      <bottom/>
      <diagonal/>
    </border>
    <border>
      <left/>
      <right style="dashed">
        <color rgb="FF005837"/>
      </right>
      <top/>
      <bottom/>
      <diagonal/>
    </border>
    <border>
      <left style="thin">
        <color indexed="64"/>
      </left>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s>
  <cellStyleXfs count="4">
    <xf numFmtId="0" fontId="0"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164" fontId="1" fillId="0" borderId="0" applyFont="0" applyFill="0" applyBorder="0" applyAlignment="0" applyProtection="0">
      <alignment vertical="center"/>
    </xf>
  </cellStyleXfs>
  <cellXfs count="85">
    <xf numFmtId="0" fontId="0" fillId="0" borderId="0" xfId="0">
      <alignment vertical="center"/>
    </xf>
    <xf numFmtId="0" fontId="2" fillId="0" borderId="0" xfId="0" applyFont="1" applyAlignment="1"/>
    <xf numFmtId="0" fontId="2" fillId="0" borderId="2" xfId="0" applyFont="1" applyBorder="1" applyAlignment="1"/>
    <xf numFmtId="4" fontId="2" fillId="0" borderId="0" xfId="0" applyNumberFormat="1" applyFont="1" applyAlignment="1"/>
    <xf numFmtId="43" fontId="2" fillId="0" borderId="0" xfId="1" applyFont="1" applyBorder="1" applyAlignment="1"/>
    <xf numFmtId="43" fontId="2" fillId="0" borderId="0" xfId="0" applyNumberFormat="1" applyFont="1" applyAlignment="1"/>
    <xf numFmtId="0" fontId="2" fillId="0" borderId="1" xfId="0" applyFont="1" applyBorder="1" applyAlignment="1"/>
    <xf numFmtId="0" fontId="3" fillId="0" borderId="0" xfId="0" applyFont="1" applyAlignment="1">
      <alignment horizontal="center"/>
    </xf>
    <xf numFmtId="0" fontId="4" fillId="0" borderId="6" xfId="0" applyFont="1" applyBorder="1" applyAlignment="1"/>
    <xf numFmtId="0" fontId="2" fillId="0" borderId="6" xfId="0" applyFont="1" applyBorder="1" applyAlignment="1"/>
    <xf numFmtId="10" fontId="2" fillId="0" borderId="0" xfId="0" applyNumberFormat="1" applyFont="1" applyAlignment="1"/>
    <xf numFmtId="0" fontId="2" fillId="0" borderId="8" xfId="0" applyFont="1" applyBorder="1" applyAlignment="1"/>
    <xf numFmtId="0" fontId="2" fillId="0" borderId="7" xfId="0" applyFont="1" applyBorder="1" applyAlignment="1"/>
    <xf numFmtId="0" fontId="2" fillId="0" borderId="18" xfId="0" applyFont="1" applyBorder="1" applyAlignment="1"/>
    <xf numFmtId="0" fontId="5" fillId="0" borderId="6" xfId="0" applyFont="1" applyBorder="1" applyAlignment="1"/>
    <xf numFmtId="0" fontId="6" fillId="5" borderId="10" xfId="0" applyFont="1" applyFill="1" applyBorder="1" applyAlignment="1">
      <alignment horizontal="left"/>
    </xf>
    <xf numFmtId="0" fontId="7" fillId="5" borderId="11" xfId="0" applyFont="1" applyFill="1" applyBorder="1" applyAlignment="1"/>
    <xf numFmtId="2" fontId="6" fillId="5" borderId="12" xfId="0" applyNumberFormat="1" applyFont="1" applyFill="1" applyBorder="1" applyAlignment="1">
      <alignment horizontal="center"/>
    </xf>
    <xf numFmtId="0" fontId="6" fillId="5" borderId="16" xfId="0" applyFont="1" applyFill="1" applyBorder="1" applyAlignment="1">
      <alignment horizontal="left"/>
    </xf>
    <xf numFmtId="0" fontId="7" fillId="5" borderId="0" xfId="0" applyFont="1" applyFill="1" applyAlignment="1"/>
    <xf numFmtId="3" fontId="6" fillId="5" borderId="17" xfId="0" applyNumberFormat="1" applyFont="1" applyFill="1" applyBorder="1" applyAlignment="1">
      <alignment horizontal="center"/>
    </xf>
    <xf numFmtId="166" fontId="6" fillId="5" borderId="17" xfId="0" applyNumberFormat="1" applyFont="1" applyFill="1" applyBorder="1" applyAlignment="1">
      <alignment horizontal="center"/>
    </xf>
    <xf numFmtId="0" fontId="6" fillId="5" borderId="13" xfId="0" applyFont="1" applyFill="1" applyBorder="1" applyAlignment="1">
      <alignment horizontal="left"/>
    </xf>
    <xf numFmtId="0" fontId="7" fillId="5" borderId="14" xfId="0" applyFont="1" applyFill="1" applyBorder="1" applyAlignment="1"/>
    <xf numFmtId="166" fontId="6" fillId="5" borderId="15" xfId="0" applyNumberFormat="1" applyFont="1" applyFill="1" applyBorder="1" applyAlignment="1">
      <alignment horizontal="center"/>
    </xf>
    <xf numFmtId="0" fontId="8" fillId="0" borderId="0" xfId="0" applyFont="1" applyAlignment="1"/>
    <xf numFmtId="0" fontId="9" fillId="0" borderId="0" xfId="0" applyFont="1" applyAlignment="1"/>
    <xf numFmtId="0" fontId="9" fillId="0" borderId="0" xfId="0" applyFont="1" applyAlignment="1">
      <alignment horizontal="center"/>
    </xf>
    <xf numFmtId="0" fontId="9" fillId="0" borderId="2" xfId="0" applyFont="1" applyBorder="1" applyAlignment="1"/>
    <xf numFmtId="0" fontId="9" fillId="0" borderId="5" xfId="0" applyFont="1" applyBorder="1" applyAlignment="1"/>
    <xf numFmtId="0" fontId="10" fillId="3" borderId="2" xfId="0" applyFont="1" applyFill="1" applyBorder="1">
      <alignment vertical="center"/>
    </xf>
    <xf numFmtId="9" fontId="11" fillId="3" borderId="2" xfId="2" applyFont="1" applyFill="1" applyBorder="1" applyAlignment="1">
      <alignment vertical="center"/>
    </xf>
    <xf numFmtId="3" fontId="10" fillId="3" borderId="5" xfId="0" applyNumberFormat="1" applyFont="1" applyFill="1" applyBorder="1" applyAlignment="1">
      <alignment horizontal="center" vertical="center"/>
    </xf>
    <xf numFmtId="0" fontId="9" fillId="0" borderId="3" xfId="0" applyFont="1" applyBorder="1" applyAlignment="1"/>
    <xf numFmtId="0" fontId="11" fillId="2" borderId="0" xfId="0" applyFont="1" applyFill="1">
      <alignment vertical="center"/>
    </xf>
    <xf numFmtId="165" fontId="13" fillId="2" borderId="3" xfId="0" applyNumberFormat="1" applyFont="1" applyFill="1" applyBorder="1" applyAlignment="1">
      <alignment horizontal="center" vertical="center"/>
    </xf>
    <xf numFmtId="0" fontId="11" fillId="3" borderId="18" xfId="0" applyFont="1" applyFill="1" applyBorder="1">
      <alignment vertical="center"/>
    </xf>
    <xf numFmtId="10" fontId="11" fillId="3" borderId="0" xfId="2" applyNumberFormat="1" applyFont="1" applyFill="1" applyBorder="1" applyAlignment="1">
      <alignment horizontal="center" vertical="center"/>
    </xf>
    <xf numFmtId="0" fontId="10" fillId="4" borderId="19" xfId="0" applyFont="1" applyFill="1" applyBorder="1">
      <alignment vertical="center"/>
    </xf>
    <xf numFmtId="10" fontId="11" fillId="4" borderId="20" xfId="2" applyNumberFormat="1" applyFont="1" applyFill="1" applyBorder="1" applyAlignment="1">
      <alignment horizontal="center" vertical="center"/>
    </xf>
    <xf numFmtId="166" fontId="10" fillId="4" borderId="21" xfId="0" applyNumberFormat="1" applyFont="1" applyFill="1" applyBorder="1" applyAlignment="1">
      <alignment horizontal="center" vertical="center"/>
    </xf>
    <xf numFmtId="0" fontId="11" fillId="3" borderId="0" xfId="0" applyFont="1" applyFill="1">
      <alignment vertical="center"/>
    </xf>
    <xf numFmtId="10" fontId="12" fillId="3" borderId="0" xfId="2" applyNumberFormat="1" applyFont="1" applyFill="1" applyBorder="1" applyAlignment="1">
      <alignment horizontal="center" vertical="center"/>
    </xf>
    <xf numFmtId="165" fontId="13" fillId="3" borderId="3" xfId="0" applyNumberFormat="1" applyFont="1" applyFill="1" applyBorder="1" applyAlignment="1">
      <alignment horizontal="center" vertical="center"/>
    </xf>
    <xf numFmtId="0" fontId="10" fillId="4" borderId="2" xfId="0" applyFont="1" applyFill="1" applyBorder="1">
      <alignment vertical="center"/>
    </xf>
    <xf numFmtId="0" fontId="10" fillId="4" borderId="2" xfId="0" applyFont="1" applyFill="1" applyBorder="1" applyAlignment="1">
      <alignment horizontal="center" vertical="center"/>
    </xf>
    <xf numFmtId="3" fontId="10" fillId="4" borderId="5" xfId="0" applyNumberFormat="1" applyFont="1" applyFill="1" applyBorder="1" applyAlignment="1">
      <alignment horizontal="center" vertical="center"/>
    </xf>
    <xf numFmtId="0" fontId="12" fillId="3" borderId="0" xfId="0" applyFont="1" applyFill="1" applyAlignment="1">
      <alignment horizontal="center" vertical="center"/>
    </xf>
    <xf numFmtId="4" fontId="11" fillId="3" borderId="3" xfId="0" applyNumberFormat="1" applyFont="1" applyFill="1" applyBorder="1" applyAlignment="1">
      <alignment horizontal="center" vertical="center"/>
    </xf>
    <xf numFmtId="0" fontId="11" fillId="4" borderId="0" xfId="0" applyFont="1" applyFill="1">
      <alignment vertical="center"/>
    </xf>
    <xf numFmtId="0" fontId="11" fillId="4" borderId="0" xfId="0" applyFont="1" applyFill="1" applyAlignment="1">
      <alignment horizontal="center" vertical="center"/>
    </xf>
    <xf numFmtId="3" fontId="11" fillId="4" borderId="3" xfId="0" applyNumberFormat="1" applyFont="1" applyFill="1" applyBorder="1" applyAlignment="1">
      <alignment horizontal="center" vertical="center"/>
    </xf>
    <xf numFmtId="0" fontId="9" fillId="0" borderId="1" xfId="0" applyFont="1" applyBorder="1" applyAlignment="1"/>
    <xf numFmtId="0" fontId="9" fillId="0" borderId="4" xfId="0" applyFont="1" applyBorder="1" applyAlignment="1"/>
    <xf numFmtId="0" fontId="10" fillId="4" borderId="1" xfId="0" applyFont="1" applyFill="1" applyBorder="1">
      <alignment vertical="center"/>
    </xf>
    <xf numFmtId="0" fontId="10" fillId="4" borderId="1" xfId="0" applyFont="1" applyFill="1" applyBorder="1" applyAlignment="1">
      <alignment horizontal="center" vertical="center"/>
    </xf>
    <xf numFmtId="3" fontId="10" fillId="4" borderId="4" xfId="0" applyNumberFormat="1" applyFont="1" applyFill="1" applyBorder="1" applyAlignment="1">
      <alignment horizontal="center" vertical="center"/>
    </xf>
    <xf numFmtId="0" fontId="11" fillId="3" borderId="2" xfId="0" applyFont="1" applyFill="1" applyBorder="1">
      <alignment vertical="center"/>
    </xf>
    <xf numFmtId="0" fontId="14" fillId="3" borderId="2" xfId="0" applyFont="1" applyFill="1" applyBorder="1" applyAlignment="1">
      <alignment horizontal="center" vertical="center"/>
    </xf>
    <xf numFmtId="3" fontId="15" fillId="4" borderId="3" xfId="0" applyNumberFormat="1" applyFont="1" applyFill="1" applyBorder="1" applyAlignment="1">
      <alignment horizontal="center" vertical="center"/>
    </xf>
    <xf numFmtId="0" fontId="10" fillId="3" borderId="0" xfId="0" applyFont="1" applyFill="1">
      <alignment vertical="center"/>
    </xf>
    <xf numFmtId="0" fontId="10" fillId="3" borderId="0" xfId="0" applyFont="1" applyFill="1" applyAlignment="1">
      <alignment horizontal="center" vertical="center"/>
    </xf>
    <xf numFmtId="3" fontId="10" fillId="3" borderId="3" xfId="0" applyNumberFormat="1" applyFont="1" applyFill="1" applyBorder="1" applyAlignment="1">
      <alignment horizontal="center" vertical="center"/>
    </xf>
    <xf numFmtId="10" fontId="12" fillId="3" borderId="0" xfId="0" applyNumberFormat="1" applyFont="1" applyFill="1" applyAlignment="1">
      <alignment horizontal="center" vertical="center"/>
    </xf>
    <xf numFmtId="0" fontId="10" fillId="2" borderId="0" xfId="0" applyFont="1" applyFill="1">
      <alignment vertical="center"/>
    </xf>
    <xf numFmtId="3" fontId="10" fillId="2" borderId="3" xfId="0" applyNumberFormat="1" applyFont="1" applyFill="1" applyBorder="1" applyAlignment="1">
      <alignment horizontal="center" vertical="center"/>
    </xf>
    <xf numFmtId="10" fontId="12" fillId="0" borderId="0" xfId="2" applyNumberFormat="1" applyFont="1" applyFill="1" applyBorder="1" applyAlignment="1">
      <alignment horizontal="center" vertical="center"/>
    </xf>
    <xf numFmtId="165" fontId="13" fillId="3" borderId="22" xfId="0" applyNumberFormat="1" applyFont="1" applyFill="1" applyBorder="1" applyAlignment="1">
      <alignment horizontal="center" vertical="center"/>
    </xf>
    <xf numFmtId="0" fontId="16" fillId="6" borderId="9" xfId="0" applyFont="1" applyFill="1" applyBorder="1" applyAlignment="1">
      <alignment horizontal="center"/>
    </xf>
    <xf numFmtId="3" fontId="11" fillId="3" borderId="5" xfId="0" applyNumberFormat="1" applyFont="1" applyFill="1" applyBorder="1" applyAlignment="1">
      <alignment horizontal="center" vertical="center"/>
    </xf>
    <xf numFmtId="0" fontId="12" fillId="0" borderId="0" xfId="0" applyFont="1" applyAlignment="1">
      <alignment horizontal="center" vertical="center"/>
    </xf>
    <xf numFmtId="167" fontId="12" fillId="0" borderId="0" xfId="0" applyNumberFormat="1" applyFont="1" applyAlignment="1">
      <alignment horizontal="center" vertical="center"/>
    </xf>
    <xf numFmtId="0" fontId="11" fillId="0" borderId="0" xfId="0" applyFont="1">
      <alignment vertical="center"/>
    </xf>
    <xf numFmtId="165" fontId="11" fillId="3" borderId="3" xfId="0" applyNumberFormat="1" applyFont="1" applyFill="1" applyBorder="1" applyAlignment="1">
      <alignment horizontal="center" vertical="center"/>
    </xf>
    <xf numFmtId="165" fontId="15" fillId="0" borderId="3" xfId="0" applyNumberFormat="1" applyFont="1" applyBorder="1" applyAlignment="1">
      <alignment horizontal="center" vertical="center"/>
    </xf>
    <xf numFmtId="165" fontId="15" fillId="0" borderId="4" xfId="0" applyNumberFormat="1" applyFont="1" applyBorder="1" applyAlignment="1">
      <alignment horizontal="center" vertical="center"/>
    </xf>
    <xf numFmtId="0" fontId="16" fillId="6" borderId="2" xfId="0" applyFont="1" applyFill="1" applyBorder="1">
      <alignment vertical="center"/>
    </xf>
    <xf numFmtId="0" fontId="16" fillId="6" borderId="2" xfId="0" applyFont="1" applyFill="1" applyBorder="1" applyAlignment="1">
      <alignment horizontal="center" vertical="center"/>
    </xf>
    <xf numFmtId="4" fontId="16" fillId="6" borderId="3" xfId="0" applyNumberFormat="1" applyFont="1" applyFill="1" applyBorder="1" applyAlignment="1">
      <alignment horizontal="center" vertical="center"/>
    </xf>
    <xf numFmtId="0" fontId="16" fillId="6" borderId="0" xfId="0" applyFont="1" applyFill="1">
      <alignment vertical="center"/>
    </xf>
    <xf numFmtId="0" fontId="16" fillId="6" borderId="0" xfId="0" applyFont="1" applyFill="1" applyAlignment="1">
      <alignment horizontal="center" vertical="center"/>
    </xf>
    <xf numFmtId="0" fontId="17" fillId="6" borderId="7" xfId="0" applyFont="1" applyFill="1" applyBorder="1" applyAlignment="1">
      <alignment vertical="center" wrapText="1"/>
    </xf>
    <xf numFmtId="2" fontId="17" fillId="6" borderId="1" xfId="0" applyNumberFormat="1" applyFont="1" applyFill="1" applyBorder="1" applyAlignment="1">
      <alignment horizontal="center" vertical="center"/>
    </xf>
    <xf numFmtId="168" fontId="17" fillId="6" borderId="4" xfId="2" applyNumberFormat="1" applyFont="1" applyFill="1" applyBorder="1" applyAlignment="1">
      <alignment horizontal="center" vertical="center"/>
    </xf>
    <xf numFmtId="0" fontId="9" fillId="0" borderId="0" xfId="0" applyFont="1" applyAlignment="1">
      <alignment horizontal="left" wrapText="1"/>
    </xf>
  </cellXfs>
  <cellStyles count="4">
    <cellStyle name="Millares" xfId="1" builtinId="3"/>
    <cellStyle name="Normal" xfId="0" builtinId="0"/>
    <cellStyle name="Porcentaje" xfId="2" builtinId="5"/>
    <cellStyle name="Vírgula 2" xfId="3" xr:uid="{00000000-0005-0000-0000-000003000000}"/>
  </cellStyles>
  <dxfs count="0"/>
  <tableStyles count="0" defaultTableStyle="TableStyleMedium2" defaultPivotStyle="PivotStyleLight16"/>
  <colors>
    <mruColors>
      <color rgb="FF005837"/>
      <color rgb="FF0000FF"/>
      <color rgb="FFEAFD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1</xdr:col>
      <xdr:colOff>77448</xdr:colOff>
      <xdr:row>40</xdr:row>
      <xdr:rowOff>39121</xdr:rowOff>
    </xdr:from>
    <xdr:to>
      <xdr:col>5</xdr:col>
      <xdr:colOff>70137</xdr:colOff>
      <xdr:row>42</xdr:row>
      <xdr:rowOff>568</xdr:rowOff>
    </xdr:to>
    <xdr:pic>
      <xdr:nvPicPr>
        <xdr:cNvPr id="44" name="Imagen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462" r="19290" b="14743"/>
        <a:stretch/>
      </xdr:blipFill>
      <xdr:spPr>
        <a:xfrm>
          <a:off x="232229" y="6599465"/>
          <a:ext cx="645431" cy="886165"/>
        </a:xfrm>
        <a:prstGeom prst="rect">
          <a:avLst/>
        </a:prstGeom>
      </xdr:spPr>
    </xdr:pic>
    <xdr:clientData/>
  </xdr:twoCellAnchor>
  <xdr:twoCellAnchor editAs="oneCell">
    <xdr:from>
      <xdr:col>2</xdr:col>
      <xdr:colOff>110283</xdr:colOff>
      <xdr:row>37</xdr:row>
      <xdr:rowOff>362876</xdr:rowOff>
    </xdr:from>
    <xdr:to>
      <xdr:col>9</xdr:col>
      <xdr:colOff>414468</xdr:colOff>
      <xdr:row>39</xdr:row>
      <xdr:rowOff>553193</xdr:rowOff>
    </xdr:to>
    <xdr:pic>
      <xdr:nvPicPr>
        <xdr:cNvPr id="40" name="Imagen 39">
          <a:extLst>
            <a:ext uri="{FF2B5EF4-FFF2-40B4-BE49-F238E27FC236}">
              <a16:creationId xmlns:a16="http://schemas.microsoft.com/office/drawing/2014/main" id="{00000000-0008-0000-0000-00002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975" b="12696"/>
        <a:stretch/>
      </xdr:blipFill>
      <xdr:spPr>
        <a:xfrm flipH="1">
          <a:off x="419846" y="5399220"/>
          <a:ext cx="1373413" cy="1119004"/>
        </a:xfrm>
        <a:prstGeom prst="rect">
          <a:avLst/>
        </a:prstGeom>
      </xdr:spPr>
    </xdr:pic>
    <xdr:clientData/>
  </xdr:twoCellAnchor>
  <xdr:twoCellAnchor editAs="oneCell">
    <xdr:from>
      <xdr:col>1</xdr:col>
      <xdr:colOff>104197</xdr:colOff>
      <xdr:row>26</xdr:row>
      <xdr:rowOff>263767</xdr:rowOff>
    </xdr:from>
    <xdr:to>
      <xdr:col>10</xdr:col>
      <xdr:colOff>261442</xdr:colOff>
      <xdr:row>29</xdr:row>
      <xdr:rowOff>437520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4312" t="11500" r="14019" b="22924"/>
        <a:stretch/>
      </xdr:blipFill>
      <xdr:spPr>
        <a:xfrm>
          <a:off x="253876" y="1638088"/>
          <a:ext cx="1797572" cy="1561681"/>
        </a:xfrm>
        <a:prstGeom prst="rect">
          <a:avLst/>
        </a:prstGeom>
        <a:noFill/>
      </xdr:spPr>
    </xdr:pic>
    <xdr:clientData/>
  </xdr:twoCellAnchor>
  <xdr:twoCellAnchor>
    <xdr:from>
      <xdr:col>0</xdr:col>
      <xdr:colOff>68035</xdr:colOff>
      <xdr:row>31</xdr:row>
      <xdr:rowOff>54427</xdr:rowOff>
    </xdr:from>
    <xdr:to>
      <xdr:col>10</xdr:col>
      <xdr:colOff>1211035</xdr:colOff>
      <xdr:row>35</xdr:row>
      <xdr:rowOff>28577</xdr:rowOff>
    </xdr:to>
    <xdr:grpSp>
      <xdr:nvGrpSpPr>
        <xdr:cNvPr id="33" name="Grupo 32">
          <a:extLst>
            <a:ext uri="{FF2B5EF4-FFF2-40B4-BE49-F238E27FC236}">
              <a16:creationId xmlns:a16="http://schemas.microsoft.com/office/drawing/2014/main" id="{00000000-0008-0000-0000-000021000000}"/>
            </a:ext>
          </a:extLst>
        </xdr:cNvPr>
        <xdr:cNvGrpSpPr/>
      </xdr:nvGrpSpPr>
      <xdr:grpSpPr>
        <a:xfrm>
          <a:off x="68035" y="7563302"/>
          <a:ext cx="3111500" cy="1521963"/>
          <a:chOff x="68035" y="3374569"/>
          <a:chExt cx="2639786" cy="1525364"/>
        </a:xfrm>
      </xdr:grpSpPr>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061" t="1" r="46780" b="36577"/>
          <a:stretch/>
        </xdr:blipFill>
        <xdr:spPr>
          <a:xfrm>
            <a:off x="810147" y="3674975"/>
            <a:ext cx="910077" cy="931566"/>
          </a:xfrm>
          <a:prstGeom prst="rect">
            <a:avLst/>
          </a:prstGeom>
        </xdr:spPr>
      </xdr:pic>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21371" r="21843" b="17504"/>
          <a:stretch/>
        </xdr:blipFill>
        <xdr:spPr>
          <a:xfrm>
            <a:off x="80596" y="3673928"/>
            <a:ext cx="664656" cy="946222"/>
          </a:xfrm>
          <a:prstGeom prst="rect">
            <a:avLst/>
          </a:prstGeom>
        </xdr:spPr>
      </xdr:pic>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6089" r="3931" b="22892"/>
          <a:stretch/>
        </xdr:blipFill>
        <xdr:spPr>
          <a:xfrm>
            <a:off x="1630764" y="3588815"/>
            <a:ext cx="1077057" cy="1030288"/>
          </a:xfrm>
          <a:prstGeom prst="rect">
            <a:avLst/>
          </a:prstGeom>
        </xdr:spPr>
      </xdr:pic>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449037" y="3374569"/>
            <a:ext cx="1891392" cy="530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800" b="1" i="1">
                <a:latin typeface="Nunito" panose="00000500000000000000" pitchFamily="2" charset="0"/>
              </a:rPr>
              <a:t>CONVERTION</a:t>
            </a:r>
          </a:p>
        </xdr:txBody>
      </xdr:sp>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68035" y="4603297"/>
            <a:ext cx="1306286" cy="227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200">
                <a:latin typeface="Nunito" panose="00000500000000000000" pitchFamily="2" charset="0"/>
              </a:rPr>
              <a:t>ETHANOL</a:t>
            </a:r>
          </a:p>
        </xdr:txBody>
      </xdr:sp>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859971" y="4603297"/>
            <a:ext cx="81694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AR" sz="1200">
                <a:latin typeface="Nunito" panose="00000500000000000000" pitchFamily="2" charset="0"/>
              </a:rPr>
              <a:t>TRS</a:t>
            </a:r>
          </a:p>
        </xdr:txBody>
      </xdr:sp>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592035" y="4592412"/>
            <a:ext cx="1115786" cy="30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200">
                <a:latin typeface="Nunito" panose="00000500000000000000" pitchFamily="2" charset="0"/>
              </a:rPr>
              <a:t>VHP</a:t>
            </a:r>
            <a:r>
              <a:rPr lang="es-AR" sz="1200" baseline="0">
                <a:latin typeface="Nunito" panose="00000500000000000000" pitchFamily="2" charset="0"/>
              </a:rPr>
              <a:t> SUGAR</a:t>
            </a:r>
            <a:endParaRPr lang="es-AR" sz="1200">
              <a:latin typeface="Nunito" panose="00000500000000000000" pitchFamily="2" charset="0"/>
            </a:endParaRPr>
          </a:p>
        </xdr:txBody>
      </xdr:sp>
    </xdr:grpSp>
    <xdr:clientData/>
  </xdr:twoCellAnchor>
  <xdr:twoCellAnchor>
    <xdr:from>
      <xdr:col>4</xdr:col>
      <xdr:colOff>13609</xdr:colOff>
      <xdr:row>34</xdr:row>
      <xdr:rowOff>327932</xdr:rowOff>
    </xdr:from>
    <xdr:to>
      <xdr:col>10</xdr:col>
      <xdr:colOff>565728</xdr:colOff>
      <xdr:row>35</xdr:row>
      <xdr:rowOff>297453</xdr:rowOff>
    </xdr:to>
    <xdr:grpSp>
      <xdr:nvGrpSpPr>
        <xdr:cNvPr id="26" name="Grupo 25">
          <a:extLst>
            <a:ext uri="{FF2B5EF4-FFF2-40B4-BE49-F238E27FC236}">
              <a16:creationId xmlns:a16="http://schemas.microsoft.com/office/drawing/2014/main" id="{00000000-0008-0000-0000-00001A000000}"/>
            </a:ext>
          </a:extLst>
        </xdr:cNvPr>
        <xdr:cNvGrpSpPr/>
      </xdr:nvGrpSpPr>
      <xdr:grpSpPr>
        <a:xfrm>
          <a:off x="720047" y="9043307"/>
          <a:ext cx="1814181" cy="310834"/>
          <a:chOff x="612323" y="4886326"/>
          <a:chExt cx="1450191" cy="309699"/>
        </a:xfrm>
      </xdr:grpSpPr>
      <xdr:sp macro="" textlink="">
        <xdr:nvSpPr>
          <xdr:cNvPr id="22" name="Flecha curvada hacia arriba 21">
            <a:extLst>
              <a:ext uri="{FF2B5EF4-FFF2-40B4-BE49-F238E27FC236}">
                <a16:creationId xmlns:a16="http://schemas.microsoft.com/office/drawing/2014/main" id="{00000000-0008-0000-0000-000016000000}"/>
              </a:ext>
            </a:extLst>
          </xdr:cNvPr>
          <xdr:cNvSpPr/>
        </xdr:nvSpPr>
        <xdr:spPr>
          <a:xfrm>
            <a:off x="612323" y="4886326"/>
            <a:ext cx="576614" cy="309699"/>
          </a:xfrm>
          <a:prstGeom prst="curvedUpArrow">
            <a:avLst>
              <a:gd name="adj1" fmla="val 25000"/>
              <a:gd name="adj2" fmla="val 72306"/>
              <a:gd name="adj3" fmla="val 5552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solidFill>
                <a:schemeClr val="tx1"/>
              </a:solidFill>
            </a:endParaRPr>
          </a:p>
        </xdr:txBody>
      </xdr:sp>
      <xdr:sp macro="" textlink="">
        <xdr:nvSpPr>
          <xdr:cNvPr id="23" name="Flecha curvada hacia arriba 22">
            <a:extLst>
              <a:ext uri="{FF2B5EF4-FFF2-40B4-BE49-F238E27FC236}">
                <a16:creationId xmlns:a16="http://schemas.microsoft.com/office/drawing/2014/main" id="{00000000-0008-0000-0000-000017000000}"/>
              </a:ext>
            </a:extLst>
          </xdr:cNvPr>
          <xdr:cNvSpPr/>
        </xdr:nvSpPr>
        <xdr:spPr>
          <a:xfrm>
            <a:off x="1485900" y="4886326"/>
            <a:ext cx="576614" cy="309699"/>
          </a:xfrm>
          <a:prstGeom prst="curvedUpArrow">
            <a:avLst>
              <a:gd name="adj1" fmla="val 25000"/>
              <a:gd name="adj2" fmla="val 72306"/>
              <a:gd name="adj3" fmla="val 5552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solidFill>
                <a:schemeClr val="tx1"/>
              </a:solidFill>
            </a:endParaRPr>
          </a:p>
        </xdr:txBody>
      </xdr:sp>
    </xdr:grpSp>
    <xdr:clientData/>
  </xdr:twoCellAnchor>
  <xdr:twoCellAnchor>
    <xdr:from>
      <xdr:col>5</xdr:col>
      <xdr:colOff>95247</xdr:colOff>
      <xdr:row>26</xdr:row>
      <xdr:rowOff>81643</xdr:rowOff>
    </xdr:from>
    <xdr:to>
      <xdr:col>10</xdr:col>
      <xdr:colOff>476249</xdr:colOff>
      <xdr:row>26</xdr:row>
      <xdr:rowOff>421823</xdr:rowOff>
    </xdr:to>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843640" y="1455964"/>
          <a:ext cx="1129395" cy="340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2000" b="1" i="1">
              <a:latin typeface="Nunito" panose="00000500000000000000" pitchFamily="2" charset="0"/>
            </a:rPr>
            <a:t>MILL</a:t>
          </a:r>
          <a:endParaRPr lang="es-AR" sz="1800" b="1" i="1">
            <a:latin typeface="Nunito" panose="00000500000000000000" pitchFamily="2" charset="0"/>
          </a:endParaRPr>
        </a:p>
      </xdr:txBody>
    </xdr:sp>
    <xdr:clientData/>
  </xdr:twoCellAnchor>
  <xdr:twoCellAnchor editAs="oneCell">
    <xdr:from>
      <xdr:col>10</xdr:col>
      <xdr:colOff>64634</xdr:colOff>
      <xdr:row>36</xdr:row>
      <xdr:rowOff>319767</xdr:rowOff>
    </xdr:from>
    <xdr:to>
      <xdr:col>11</xdr:col>
      <xdr:colOff>1796</xdr:colOff>
      <xdr:row>39</xdr:row>
      <xdr:rowOff>583929</xdr:rowOff>
    </xdr:to>
    <xdr:pic>
      <xdr:nvPicPr>
        <xdr:cNvPr id="25" name="Imagen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5232" t="3677" r="13165" b="16491"/>
        <a:stretch/>
      </xdr:blipFill>
      <xdr:spPr>
        <a:xfrm>
          <a:off x="1612447" y="4891767"/>
          <a:ext cx="1151599" cy="1657193"/>
        </a:xfrm>
        <a:prstGeom prst="rect">
          <a:avLst/>
        </a:prstGeom>
      </xdr:spPr>
    </xdr:pic>
    <xdr:clientData/>
  </xdr:twoCellAnchor>
  <xdr:twoCellAnchor editAs="oneCell">
    <xdr:from>
      <xdr:col>0</xdr:col>
      <xdr:colOff>10353</xdr:colOff>
      <xdr:row>36</xdr:row>
      <xdr:rowOff>419568</xdr:rowOff>
    </xdr:from>
    <xdr:to>
      <xdr:col>7</xdr:col>
      <xdr:colOff>23808</xdr:colOff>
      <xdr:row>37</xdr:row>
      <xdr:rowOff>392813</xdr:rowOff>
    </xdr:to>
    <xdr:pic>
      <xdr:nvPicPr>
        <xdr:cNvPr id="34" name="Imagen 33">
          <a:extLst>
            <a:ext uri="{FF2B5EF4-FFF2-40B4-BE49-F238E27FC236}">
              <a16:creationId xmlns:a16="http://schemas.microsoft.com/office/drawing/2014/main" id="{00000000-0008-0000-0000-000022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1226" t="26942" r="7948" b="40809"/>
        <a:stretch/>
      </xdr:blipFill>
      <xdr:spPr>
        <a:xfrm>
          <a:off x="10353" y="4991568"/>
          <a:ext cx="1130542" cy="437589"/>
        </a:xfrm>
        <a:prstGeom prst="rect">
          <a:avLst/>
        </a:prstGeom>
      </xdr:spPr>
    </xdr:pic>
    <xdr:clientData/>
  </xdr:twoCellAnchor>
  <xdr:twoCellAnchor editAs="oneCell">
    <xdr:from>
      <xdr:col>2</xdr:col>
      <xdr:colOff>89134</xdr:colOff>
      <xdr:row>46</xdr:row>
      <xdr:rowOff>200906</xdr:rowOff>
    </xdr:from>
    <xdr:to>
      <xdr:col>10</xdr:col>
      <xdr:colOff>502397</xdr:colOff>
      <xdr:row>48</xdr:row>
      <xdr:rowOff>155283</xdr:rowOff>
    </xdr:to>
    <xdr:pic>
      <xdr:nvPicPr>
        <xdr:cNvPr id="45" name="Imagen 44">
          <a:extLst>
            <a:ext uri="{FF2B5EF4-FFF2-40B4-BE49-F238E27FC236}">
              <a16:creationId xmlns:a16="http://schemas.microsoft.com/office/drawing/2014/main" id="{00000000-0008-0000-0000-00002D00000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1122" t="27778" r="20562" b="23993"/>
        <a:stretch/>
      </xdr:blipFill>
      <xdr:spPr>
        <a:xfrm>
          <a:off x="414105" y="12123965"/>
          <a:ext cx="1927925" cy="783612"/>
        </a:xfrm>
        <a:prstGeom prst="rect">
          <a:avLst/>
        </a:prstGeom>
      </xdr:spPr>
    </xdr:pic>
    <xdr:clientData/>
  </xdr:twoCellAnchor>
  <xdr:twoCellAnchor>
    <xdr:from>
      <xdr:col>10</xdr:col>
      <xdr:colOff>32316</xdr:colOff>
      <xdr:row>36</xdr:row>
      <xdr:rowOff>66329</xdr:rowOff>
    </xdr:from>
    <xdr:to>
      <xdr:col>10</xdr:col>
      <xdr:colOff>964405</xdr:colOff>
      <xdr:row>36</xdr:row>
      <xdr:rowOff>357187</xdr:rowOff>
    </xdr:to>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1580129" y="4638329"/>
          <a:ext cx="932089" cy="290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200">
              <a:latin typeface="Nunito" panose="00000500000000000000" pitchFamily="2" charset="0"/>
            </a:rPr>
            <a:t>FOBING</a:t>
          </a:r>
        </a:p>
      </xdr:txBody>
    </xdr:sp>
    <xdr:clientData/>
  </xdr:twoCellAnchor>
  <xdr:twoCellAnchor>
    <xdr:from>
      <xdr:col>0</xdr:col>
      <xdr:colOff>29935</xdr:colOff>
      <xdr:row>36</xdr:row>
      <xdr:rowOff>66329</xdr:rowOff>
    </xdr:from>
    <xdr:to>
      <xdr:col>8</xdr:col>
      <xdr:colOff>123221</xdr:colOff>
      <xdr:row>36</xdr:row>
      <xdr:rowOff>293060</xdr:rowOff>
    </xdr:to>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29935" y="4638329"/>
          <a:ext cx="1331536" cy="226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200">
              <a:latin typeface="Nunito" panose="00000500000000000000" pitchFamily="2" charset="0"/>
            </a:rPr>
            <a:t>FREIGHT</a:t>
          </a:r>
        </a:p>
      </xdr:txBody>
    </xdr:sp>
    <xdr:clientData/>
  </xdr:twoCellAnchor>
  <xdr:twoCellAnchor>
    <xdr:from>
      <xdr:col>5</xdr:col>
      <xdr:colOff>146613</xdr:colOff>
      <xdr:row>40</xdr:row>
      <xdr:rowOff>313975</xdr:rowOff>
    </xdr:from>
    <xdr:to>
      <xdr:col>10</xdr:col>
      <xdr:colOff>704242</xdr:colOff>
      <xdr:row>41</xdr:row>
      <xdr:rowOff>76362</xdr:rowOff>
    </xdr:to>
    <xdr:sp macro="" textlink="">
      <xdr:nvSpPr>
        <xdr:cNvPr id="49" name="CuadroTexto 48">
          <a:extLst>
            <a:ext uri="{FF2B5EF4-FFF2-40B4-BE49-F238E27FC236}">
              <a16:creationId xmlns:a16="http://schemas.microsoft.com/office/drawing/2014/main" id="{00000000-0008-0000-0000-000031000000}"/>
            </a:ext>
          </a:extLst>
        </xdr:cNvPr>
        <xdr:cNvSpPr txBox="1"/>
      </xdr:nvSpPr>
      <xdr:spPr>
        <a:xfrm>
          <a:off x="920519" y="6874319"/>
          <a:ext cx="1331536" cy="226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AR" sz="1200">
              <a:latin typeface="Nunito" panose="00000500000000000000" pitchFamily="2" charset="0"/>
            </a:rPr>
            <a:t>POL</a:t>
          </a:r>
          <a:r>
            <a:rPr lang="es-AR" sz="1200" baseline="0">
              <a:latin typeface="Nunito" panose="00000500000000000000" pitchFamily="2" charset="0"/>
            </a:rPr>
            <a:t> PREMIUM</a:t>
          </a:r>
          <a:endParaRPr lang="es-AR" sz="1200">
            <a:latin typeface="Nunito" panose="000005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cofs\Company\Documents%20and%20Settings\raguilar\Escritorio\production%20costs%20and%20relative%20economic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ecofs\Company\Orcamento\Orc%202009%20IFRS\Bahia\0.2%20Apresenta&#231;&#227;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ecofs\Company\P&amp;C\2009\04%2009\Control%20Panel\Angelica\Suporte\Adecoagro%20Business%20Plan%20v8.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baprod3\fo\SPREAD\SPREAD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ecofs\Company\Orcamento\Orc%202008\Bases\WESTERN%20BAH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baprod3\fo\S&#227;o%20Paulo\Fertilizantes\Tabelas%20Setoriai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3.114\p&amp;c\Setoriais\Setorial%20a&#231;&#250;car\2000\riscosetora&#231;ucar94a98_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os152001\NishiyamaF$\Documents%20and%20Settings\Carlos\Meus%20documentos\ESTATIST\Faturamento%20Anual%20UM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43091\mazda\Mazda\Final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114\p&amp;c\Proje&#231;&#227;o%202000\S&#227;o%20Paulo\USIMINAS%20TESTE%202\USIMINAS%20TESTE%202\Dad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aprod3\fwcredit\HENRIQUE\Porto%20Alegre\Ipiranga\SPREAD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ecofs\Company\Dept\TrueNorth\commodities\oilseeds%20&amp;%20edible%20oils\Soybeans\soybean%20pric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ecofs\Company\Dept\TrueNorth\commodities\softs\Cocoa\qc1_openinterest&amp;volum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ecofs\Company\DOCUME~1\MIMBRO~1.ADE\CONFIG~1\Temp\Wheat\wheat_pric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ecofs\Company\DOCUME~1\MIMBRO~1.ADE\CONFIG~1\Temp\corn\corn%20pric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ecofs\Company\Orcamento\Orc%202008\Bases\30_31%20L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ans"/>
      <sheetName val="farrow-finish"/>
      <sheetName val="relative consumer cost pricing"/>
      <sheetName val="relative econ-year avg pricing"/>
      <sheetName val="Charts"/>
      <sheetName val="Summary"/>
      <sheetName val="US Corn Margin 75-04"/>
      <sheetName val="US Bean Margin 75-04"/>
      <sheetName val="US Wheat Margin 75-04"/>
      <sheetName val="US Cotton Margin 75-04"/>
      <sheetName val="Prices"/>
      <sheetName val="Production Stats"/>
      <sheetName val="Forecasts"/>
      <sheetName val="US corn 96-02"/>
      <sheetName val="US Bean 97-02"/>
      <sheetName val="US Wheat 98-02"/>
      <sheetName val="US Cotton 97-02"/>
      <sheetName val="Apoio"/>
      <sheetName val="relative_consumer_cost_pricing"/>
      <sheetName val="relative_econ-year_avg_pricing"/>
      <sheetName val="US_Corn_Margin_75-04"/>
      <sheetName val="US_Bean_Margin_75-04"/>
      <sheetName val="US_Wheat_Margin_75-04"/>
      <sheetName val="US_Cotton_Margin_75-04"/>
      <sheetName val="Production_Stats"/>
      <sheetName val="US_corn_96-02"/>
      <sheetName val="US_Bean_97-02"/>
      <sheetName val="US_Wheat_98-02"/>
      <sheetName val="US_Cotton_97-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sponsaveis"/>
      <sheetName val="Budget Assumptions"/>
      <sheetName val="Physicals"/>
      <sheetName val="Income Statement Summary"/>
      <sheetName val="Income Statement by BU"/>
      <sheetName val="Delta Gross Margin"/>
      <sheetName val="Gross Margin Sales (x E rate)"/>
      <sheetName val="Gross Margin Season (x E rate)"/>
      <sheetName val="Balance Sheet (x E rate)"/>
      <sheetName val="Cash Flows (x E rate)"/>
      <sheetName val="Cane (x E rate)"/>
      <sheetName val="Capex (x E rate)"/>
      <sheetName val="Prices Assumption "/>
      <sheetName val="Agricola"/>
      <sheetName val="Industry"/>
      <sheetName val="Cogeneration Chart"/>
      <sheetName val="Income Statement by BU (BRL)"/>
      <sheetName val="Balance Sheet (BRL)"/>
      <sheetName val="Cash Flows (BRL)"/>
      <sheetName val="Capex"/>
      <sheetName val="Sources and Uses"/>
      <sheetName val="Gross Margin Sales"/>
      <sheetName val="Gross Margin Season"/>
      <sheetName val="Cane (08-09)"/>
      <sheetName val="Cane (09-10)"/>
      <sheetName val="Overhead"/>
      <sheetName val="Commercialization"/>
      <sheetName val="Controle"/>
      <sheetName val="Gross Margin Cane"/>
      <sheetName val="Model"/>
    </sheetNames>
    <definedNames>
      <definedName name="choice_wrapper" refersTo="#¡REF!" sheetId="1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Info"/>
      <sheetName val="Summary"/>
      <sheetName val="Prices"/>
      <sheetName val="Consolidated"/>
      <sheetName val="ADECOUruguay"/>
      <sheetName val="ADECOArgentina"/>
      <sheetName val="Pilaga"/>
      <sheetName val="Spin-offs ARG"/>
      <sheetName val="LaAgraria"/>
      <sheetName val="Cavok"/>
      <sheetName val="FarmI"/>
      <sheetName val="ADECOBrazil"/>
      <sheetName val="UMA"/>
      <sheetName val="Angelica"/>
      <sheetName val="IvinhemaII"/>
      <sheetName val="IvinhemaI"/>
      <sheetName val="Alfen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H3">
            <v>0</v>
          </cell>
        </row>
        <row r="5">
          <cell r="H5">
            <v>2007</v>
          </cell>
        </row>
      </sheetData>
      <sheetData sheetId="12" refreshError="1"/>
      <sheetData sheetId="13" refreshError="1"/>
      <sheetData sheetId="14" refreshError="1"/>
      <sheetData sheetId="15" refreshError="1">
        <row r="3">
          <cell r="H3">
            <v>0</v>
          </cell>
        </row>
      </sheetData>
      <sheetData sheetId="16" refreshError="1">
        <row r="3">
          <cell r="H3">
            <v>0</v>
          </cell>
        </row>
      </sheetData>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2"/>
      <sheetName val="Tabela de Parâmetros"/>
      <sheetName val="#REF"/>
      <sheetName val="Gmp-4"/>
      <sheetName val="SPREAD2.XLS"/>
      <sheetName val="Hoja1"/>
      <sheetName val="Tabela_de_Parâmetros"/>
      <sheetName val="SPREAD2_XLS"/>
    </sheetNames>
    <definedNames>
      <definedName name="apaga"/>
    </definedNames>
    <sheetDataSet>
      <sheetData sheetId="0" refreshError="1"/>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udget Assumptions"/>
      <sheetName val="Physicals"/>
      <sheetName val="Income Statement by BU"/>
      <sheetName val="Balance Sheet"/>
      <sheetName val="Statement of Cash Flows"/>
      <sheetName val="Capex"/>
      <sheetName val="Gross Margin Grains"/>
      <sheetName val="Gross Margin Cotton"/>
      <sheetName val="Gross Margin Soybean"/>
      <sheetName val="Gross Margin Corn"/>
      <sheetName val="Gross Margin Coffee"/>
      <sheetName val="Apuração de Margem"/>
      <sheetName val="Index FV"/>
      <sheetName val="Budget Assumptions FV"/>
      <sheetName val="Physicals FV"/>
      <sheetName val="Income Statement by BU FV"/>
      <sheetName val="Balance Sheet FV"/>
      <sheetName val="Statement of Cash Flows FV"/>
      <sheetName val="Capex FV"/>
      <sheetName val="Gross Margin Grains FV"/>
      <sheetName val="Gross Margin Cotton FV"/>
      <sheetName val="Gross Margin Soybean FV"/>
      <sheetName val="Gross Margin Corn FV"/>
      <sheetName val="Gross Margin Coffee FV"/>
      <sheetName val="Maquinas e serviços"/>
      <sheetName val="Fluxo de Caixa Consolidado - R$"/>
      <sheetName val="RJA CF Algodão"/>
      <sheetName val="RJA Fluxo de Caixa Algodão-USD"/>
      <sheetName val="RJA Fluxo de Caixa Algodão -R$"/>
      <sheetName val="RJA CF Milho"/>
      <sheetName val="RJA Fluxo de Caixa Milho - USD"/>
      <sheetName val=" RJA Fluxo de Caixa Milho - R$"/>
      <sheetName val="RJA CF Soja"/>
      <sheetName val="RJA Fluxo de Caixa Soja - USD"/>
      <sheetName val="RJA Fluxo de Caixa SOJA - R$"/>
      <sheetName val="CNQ CF Algodão"/>
      <sheetName val="CNQ Fluxo de Caixa Algodão-USD"/>
      <sheetName val="CNQ Fluxo de Caixa Algodão - R$"/>
      <sheetName val="CNQ CF Soja"/>
      <sheetName val="CNQ Fluxo de Caixa Soja - USD"/>
      <sheetName val="CNQ Fluxo de Caixa Soja - R$"/>
      <sheetName val="CNQ CF Milho"/>
      <sheetName val="CNQ Fluxo de Caixa Milho - USD"/>
      <sheetName val="CNQ Fluxo de Caixa Milho - R$"/>
      <sheetName val="DRE Consolidado"/>
      <sheetName val="Balanço Consolidado"/>
      <sheetName val="Balanço Consolidado (FINAL)"/>
      <sheetName val="Painel Control 06-07"/>
      <sheetName val="VENDAS 06-07 RJA"/>
      <sheetName val="PC RJ 06-07"/>
      <sheetName val="PC CNQ 06-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5">
          <cell r="E5">
            <v>1000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8,1"/>
      <sheetName val="19"/>
      <sheetName val="20"/>
      <sheetName val="valn"/>
      <sheetName val="Pasivos omitidos"/>
      <sheetName val="Tickmarks"/>
      <sheetName val="WC analytics (+data pages)"/>
      <sheetName val="Pasivos_omitidos"/>
      <sheetName val="WC_analytics_(+data_pages)"/>
      <sheetName val="Lista Cuen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B1" t="str">
            <v>Africa</v>
          </cell>
        </row>
        <row r="2">
          <cell r="B2" t="str">
            <v>Argentina</v>
          </cell>
        </row>
        <row r="3">
          <cell r="B3" t="str">
            <v>Brazil</v>
          </cell>
        </row>
        <row r="4">
          <cell r="B4" t="str">
            <v>Canada</v>
          </cell>
        </row>
        <row r="5">
          <cell r="B5" t="str">
            <v>Central America</v>
          </cell>
        </row>
        <row r="6">
          <cell r="B6" t="str">
            <v>Central Europe</v>
          </cell>
        </row>
        <row r="7">
          <cell r="B7" t="str">
            <v>France</v>
          </cell>
        </row>
        <row r="8">
          <cell r="B8" t="str">
            <v>FSU</v>
          </cell>
        </row>
        <row r="9">
          <cell r="B9" t="str">
            <v>Germany</v>
          </cell>
        </row>
        <row r="10">
          <cell r="B10" t="str">
            <v>Near East</v>
          </cell>
        </row>
        <row r="11">
          <cell r="B11" t="str">
            <v>North America</v>
          </cell>
        </row>
        <row r="12">
          <cell r="B12" t="str">
            <v>Oceania</v>
          </cell>
        </row>
        <row r="13">
          <cell r="B13" t="str">
            <v>South America</v>
          </cell>
        </row>
        <row r="14">
          <cell r="B14" t="str">
            <v>United States</v>
          </cell>
        </row>
        <row r="15">
          <cell r="B15" t="str">
            <v>West Europe</v>
          </cell>
        </row>
        <row r="16">
          <cell r="B16" t="str">
            <v>WORLD TOTAL</v>
          </cell>
        </row>
      </sheetData>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
      <sheetName val="Ranking (2)"/>
      <sheetName val="Ranking Resumido"/>
      <sheetName val="Risco"/>
      <sheetName val="Risco (2)"/>
      <sheetName val="Operações Mai99"/>
      <sheetName val="Operações Jun99"/>
      <sheetName val="Sheet4"/>
      <sheetName val="Tab"/>
      <sheetName val="18,1"/>
      <sheetName val="L"/>
      <sheetName val="Ranking_(2)"/>
      <sheetName val="Ranking_Resumido"/>
      <sheetName val="Risco_(2)"/>
      <sheetName val="Operações_Mai99"/>
      <sheetName val="Operações_Jun99"/>
      <sheetName val="CUAD_COMP"/>
    </sheetNames>
    <sheetDataSet>
      <sheetData sheetId="0" refreshError="1">
        <row r="4">
          <cell r="A4">
            <v>36313</v>
          </cell>
          <cell r="B4" t="str">
            <v>Rating</v>
          </cell>
          <cell r="C4" t="str">
            <v>Fiança</v>
          </cell>
          <cell r="E4">
            <v>36312</v>
          </cell>
          <cell r="F4">
            <v>36281</v>
          </cell>
          <cell r="G4">
            <v>36220</v>
          </cell>
          <cell r="H4">
            <v>36008</v>
          </cell>
          <cell r="I4">
            <v>35886</v>
          </cell>
          <cell r="J4">
            <v>35796</v>
          </cell>
          <cell r="K4">
            <v>35521</v>
          </cell>
          <cell r="L4">
            <v>35096</v>
          </cell>
          <cell r="M4">
            <v>34851</v>
          </cell>
          <cell r="N4">
            <v>34608</v>
          </cell>
        </row>
        <row r="5">
          <cell r="A5" t="str">
            <v>Copersucar</v>
          </cell>
          <cell r="B5">
            <v>3</v>
          </cell>
          <cell r="C5">
            <v>4247.37255</v>
          </cell>
          <cell r="E5">
            <v>19664.03368</v>
          </cell>
          <cell r="F5">
            <v>19989.886830000003</v>
          </cell>
          <cell r="G5">
            <v>25554</v>
          </cell>
          <cell r="H5">
            <v>15215</v>
          </cell>
          <cell r="I5">
            <v>25754</v>
          </cell>
          <cell r="J5">
            <v>23691</v>
          </cell>
          <cell r="K5">
            <v>17304</v>
          </cell>
          <cell r="L5">
            <v>17265</v>
          </cell>
          <cell r="M5">
            <v>2535</v>
          </cell>
          <cell r="N5">
            <v>12944</v>
          </cell>
        </row>
        <row r="6">
          <cell r="A6" t="str">
            <v>Gr. Resende Barbosa</v>
          </cell>
          <cell r="B6">
            <v>3</v>
          </cell>
          <cell r="C6">
            <v>0</v>
          </cell>
          <cell r="E6">
            <v>8735.2983599999989</v>
          </cell>
          <cell r="F6">
            <v>8735.2983599999989</v>
          </cell>
          <cell r="G6">
            <v>8914</v>
          </cell>
          <cell r="H6">
            <v>12280</v>
          </cell>
          <cell r="I6">
            <v>11974</v>
          </cell>
          <cell r="J6">
            <v>10907</v>
          </cell>
          <cell r="K6">
            <v>7367</v>
          </cell>
          <cell r="L6">
            <v>6000</v>
          </cell>
          <cell r="M6">
            <v>0</v>
          </cell>
          <cell r="N6">
            <v>0</v>
          </cell>
        </row>
        <row r="7">
          <cell r="A7" t="str">
            <v>Usina Iracema/São Martinho</v>
          </cell>
          <cell r="B7">
            <v>4</v>
          </cell>
          <cell r="C7">
            <v>5508.767890000001</v>
          </cell>
          <cell r="E7">
            <v>6562.5734500000008</v>
          </cell>
          <cell r="F7">
            <v>6726.848210000001</v>
          </cell>
          <cell r="G7">
            <v>5380</v>
          </cell>
          <cell r="H7">
            <v>1201</v>
          </cell>
          <cell r="I7">
            <v>14243</v>
          </cell>
          <cell r="J7">
            <v>1270</v>
          </cell>
          <cell r="K7">
            <v>9510</v>
          </cell>
          <cell r="L7">
            <v>2275</v>
          </cell>
          <cell r="M7">
            <v>9803</v>
          </cell>
          <cell r="N7">
            <v>10590</v>
          </cell>
        </row>
        <row r="8">
          <cell r="A8" t="str">
            <v>Ometto Pavan</v>
          </cell>
          <cell r="B8">
            <v>4</v>
          </cell>
          <cell r="C8">
            <v>5847.9464706679737</v>
          </cell>
          <cell r="E8">
            <v>6125.430580667974</v>
          </cell>
          <cell r="F8">
            <v>6300.9903800000002</v>
          </cell>
          <cell r="G8">
            <v>5711</v>
          </cell>
          <cell r="H8">
            <v>2257</v>
          </cell>
          <cell r="I8">
            <v>1000</v>
          </cell>
          <cell r="J8">
            <v>1000</v>
          </cell>
          <cell r="K8">
            <v>2605</v>
          </cell>
          <cell r="L8">
            <v>6743</v>
          </cell>
          <cell r="M8">
            <v>11803</v>
          </cell>
          <cell r="N8">
            <v>4726</v>
          </cell>
        </row>
        <row r="9">
          <cell r="A9" t="str">
            <v>Vale do Rosário/Usina MB</v>
          </cell>
          <cell r="B9">
            <v>2</v>
          </cell>
          <cell r="C9">
            <v>0</v>
          </cell>
          <cell r="E9">
            <v>5412.0222300000005</v>
          </cell>
          <cell r="F9">
            <v>5402.9777799999993</v>
          </cell>
          <cell r="G9">
            <v>5565</v>
          </cell>
          <cell r="H9">
            <v>6847</v>
          </cell>
          <cell r="I9">
            <v>12369</v>
          </cell>
          <cell r="J9">
            <v>10195</v>
          </cell>
          <cell r="K9">
            <v>7335</v>
          </cell>
          <cell r="L9">
            <v>3400</v>
          </cell>
          <cell r="M9">
            <v>0</v>
          </cell>
          <cell r="N9">
            <v>2940</v>
          </cell>
        </row>
        <row r="10">
          <cell r="A10" t="str">
            <v>Usina São João</v>
          </cell>
          <cell r="B10">
            <v>4</v>
          </cell>
          <cell r="C10">
            <v>5047.3004199999996</v>
          </cell>
          <cell r="E10">
            <v>5047.3004199999996</v>
          </cell>
          <cell r="F10">
            <v>5197.8139499999997</v>
          </cell>
          <cell r="G10">
            <v>4834</v>
          </cell>
          <cell r="H10">
            <v>0</v>
          </cell>
          <cell r="I10">
            <v>0</v>
          </cell>
          <cell r="J10">
            <v>0</v>
          </cell>
          <cell r="K10">
            <v>6145</v>
          </cell>
          <cell r="L10">
            <v>3669</v>
          </cell>
          <cell r="M10">
            <v>2937</v>
          </cell>
          <cell r="N10">
            <v>6040</v>
          </cell>
        </row>
        <row r="11">
          <cell r="A11" t="str">
            <v>Usina Ester</v>
          </cell>
          <cell r="B11">
            <v>4</v>
          </cell>
          <cell r="C11">
            <v>0</v>
          </cell>
          <cell r="E11">
            <v>4922.3362100000013</v>
          </cell>
          <cell r="F11">
            <v>4971.5204300000005</v>
          </cell>
          <cell r="G11">
            <v>5376</v>
          </cell>
          <cell r="H11">
            <v>3434</v>
          </cell>
          <cell r="I11">
            <v>9602</v>
          </cell>
          <cell r="J11">
            <v>6252</v>
          </cell>
          <cell r="K11">
            <v>16135</v>
          </cell>
          <cell r="L11">
            <v>4000</v>
          </cell>
          <cell r="M11">
            <v>0</v>
          </cell>
          <cell r="N11">
            <v>548</v>
          </cell>
        </row>
        <row r="12">
          <cell r="A12" t="str">
            <v>Usina Santa Cruz (WERTHER)</v>
          </cell>
          <cell r="B12">
            <v>3</v>
          </cell>
          <cell r="C12">
            <v>3834.5369500000002</v>
          </cell>
          <cell r="E12">
            <v>4488.5042200000007</v>
          </cell>
          <cell r="F12">
            <v>4644.13256</v>
          </cell>
          <cell r="G12">
            <v>3825</v>
          </cell>
          <cell r="H12">
            <v>953</v>
          </cell>
          <cell r="I12">
            <v>1194</v>
          </cell>
          <cell r="J12">
            <v>1186</v>
          </cell>
          <cell r="K12">
            <v>1067</v>
          </cell>
          <cell r="L12">
            <v>1067</v>
          </cell>
          <cell r="M12">
            <v>1067</v>
          </cell>
          <cell r="N12">
            <v>3140</v>
          </cell>
        </row>
        <row r="13">
          <cell r="A13" t="str">
            <v>Trilux</v>
          </cell>
          <cell r="B13">
            <v>3</v>
          </cell>
          <cell r="C13">
            <v>0</v>
          </cell>
          <cell r="E13">
            <v>4382.6111100000007</v>
          </cell>
          <cell r="F13">
            <v>4382.6111099999998</v>
          </cell>
          <cell r="G13">
            <v>4515</v>
          </cell>
          <cell r="H13">
            <v>5829</v>
          </cell>
          <cell r="I13">
            <v>5562</v>
          </cell>
          <cell r="J13">
            <v>5562</v>
          </cell>
          <cell r="K13">
            <v>4173</v>
          </cell>
          <cell r="L13">
            <v>5022</v>
          </cell>
          <cell r="M13">
            <v>2669</v>
          </cell>
          <cell r="N13">
            <v>0</v>
          </cell>
        </row>
        <row r="14">
          <cell r="A14" t="str">
            <v>Usina Bazan</v>
          </cell>
          <cell r="B14">
            <v>3</v>
          </cell>
          <cell r="C14">
            <v>0</v>
          </cell>
          <cell r="E14">
            <v>3330</v>
          </cell>
          <cell r="F14">
            <v>3330</v>
          </cell>
          <cell r="G14">
            <v>3429</v>
          </cell>
          <cell r="H14">
            <v>3406</v>
          </cell>
          <cell r="I14">
            <v>3406</v>
          </cell>
          <cell r="J14">
            <v>3406</v>
          </cell>
          <cell r="K14">
            <v>3342</v>
          </cell>
          <cell r="L14">
            <v>2042</v>
          </cell>
          <cell r="M14">
            <v>0</v>
          </cell>
          <cell r="N14">
            <v>0</v>
          </cell>
        </row>
        <row r="15">
          <cell r="A15" t="str">
            <v>Usina Jaboticabal</v>
          </cell>
          <cell r="B15">
            <v>4</v>
          </cell>
          <cell r="C15">
            <v>1442.0858335140747</v>
          </cell>
          <cell r="E15">
            <v>3059.3951735140745</v>
          </cell>
          <cell r="F15">
            <v>3113.2810999999997</v>
          </cell>
          <cell r="G15">
            <v>1553</v>
          </cell>
          <cell r="H15">
            <v>750</v>
          </cell>
          <cell r="I15">
            <v>142</v>
          </cell>
          <cell r="J15">
            <v>2245</v>
          </cell>
          <cell r="K15">
            <v>0</v>
          </cell>
          <cell r="L15">
            <v>1500</v>
          </cell>
          <cell r="M15">
            <v>0</v>
          </cell>
          <cell r="N15">
            <v>0</v>
          </cell>
        </row>
        <row r="16">
          <cell r="A16" t="str">
            <v>Usina Maringa (Sta Rita)</v>
          </cell>
          <cell r="B16">
            <v>5</v>
          </cell>
          <cell r="C16">
            <v>2931.6361400000001</v>
          </cell>
          <cell r="E16">
            <v>2931.6361400000001</v>
          </cell>
          <cell r="F16">
            <v>2998.9747599999996</v>
          </cell>
          <cell r="G16">
            <v>2724</v>
          </cell>
          <cell r="H16">
            <v>3499</v>
          </cell>
          <cell r="I16">
            <v>3345</v>
          </cell>
          <cell r="J16">
            <v>3241</v>
          </cell>
          <cell r="K16">
            <v>2721</v>
          </cell>
          <cell r="L16">
            <v>2702</v>
          </cell>
          <cell r="M16">
            <v>2494</v>
          </cell>
          <cell r="N16">
            <v>3328</v>
          </cell>
        </row>
        <row r="17">
          <cell r="A17" t="str">
            <v>Gr. Zillo Lorenzetti</v>
          </cell>
          <cell r="B17">
            <v>3</v>
          </cell>
          <cell r="C17">
            <v>57.683435282648816</v>
          </cell>
          <cell r="E17">
            <v>2857.273245282649</v>
          </cell>
          <cell r="F17">
            <v>2914.5212999999999</v>
          </cell>
          <cell r="G17">
            <v>12478</v>
          </cell>
          <cell r="H17">
            <v>85</v>
          </cell>
          <cell r="I17">
            <v>2285</v>
          </cell>
          <cell r="J17">
            <v>3615</v>
          </cell>
          <cell r="K17">
            <v>14304</v>
          </cell>
          <cell r="L17">
            <v>0</v>
          </cell>
          <cell r="M17">
            <v>12491</v>
          </cell>
          <cell r="N17">
            <v>4349</v>
          </cell>
        </row>
        <row r="18">
          <cell r="A18" t="str">
            <v>Usina Batatais</v>
          </cell>
          <cell r="B18">
            <v>3</v>
          </cell>
          <cell r="C18">
            <v>1805.90716</v>
          </cell>
          <cell r="E18">
            <v>2689.6787100000001</v>
          </cell>
          <cell r="F18">
            <v>2661.5473299999999</v>
          </cell>
          <cell r="G18">
            <v>2085</v>
          </cell>
          <cell r="H18">
            <v>1000</v>
          </cell>
          <cell r="I18">
            <v>407</v>
          </cell>
          <cell r="J18">
            <v>395</v>
          </cell>
          <cell r="K18">
            <v>2740</v>
          </cell>
          <cell r="L18">
            <v>2000</v>
          </cell>
          <cell r="M18">
            <v>2000</v>
          </cell>
          <cell r="N18">
            <v>2000</v>
          </cell>
        </row>
        <row r="19">
          <cell r="A19" t="str">
            <v>VO Catanduva</v>
          </cell>
          <cell r="B19">
            <v>4</v>
          </cell>
          <cell r="C19">
            <v>2524.0978</v>
          </cell>
          <cell r="E19">
            <v>2524.0978</v>
          </cell>
          <cell r="F19">
            <v>4958.2189000000008</v>
          </cell>
          <cell r="G19">
            <v>2344</v>
          </cell>
          <cell r="H19">
            <v>2323</v>
          </cell>
          <cell r="I19">
            <v>212</v>
          </cell>
          <cell r="J19">
            <v>212</v>
          </cell>
          <cell r="K19">
            <v>8109</v>
          </cell>
          <cell r="L19">
            <v>12268</v>
          </cell>
          <cell r="M19">
            <v>11270</v>
          </cell>
          <cell r="N19">
            <v>8100</v>
          </cell>
        </row>
        <row r="20">
          <cell r="A20" t="str">
            <v>Usina da Pedra</v>
          </cell>
          <cell r="B20">
            <v>3</v>
          </cell>
          <cell r="C20">
            <v>186.47499999999999</v>
          </cell>
          <cell r="E20">
            <v>2500.5624400000002</v>
          </cell>
          <cell r="F20">
            <v>4310.55267</v>
          </cell>
          <cell r="G20">
            <v>3730</v>
          </cell>
          <cell r="H20">
            <v>4571</v>
          </cell>
          <cell r="I20">
            <v>0</v>
          </cell>
          <cell r="J20">
            <v>2399</v>
          </cell>
          <cell r="K20">
            <v>7400</v>
          </cell>
          <cell r="L20">
            <v>0</v>
          </cell>
          <cell r="M20">
            <v>0</v>
          </cell>
          <cell r="N20">
            <v>0</v>
          </cell>
        </row>
        <row r="21">
          <cell r="A21" t="str">
            <v>Usina Colorado (ORM)</v>
          </cell>
          <cell r="B21">
            <v>4</v>
          </cell>
          <cell r="C21">
            <v>0</v>
          </cell>
          <cell r="E21">
            <v>2404.9999700000003</v>
          </cell>
          <cell r="F21">
            <v>2520.5919900000004</v>
          </cell>
          <cell r="G21">
            <v>2480</v>
          </cell>
          <cell r="H21">
            <v>6363</v>
          </cell>
          <cell r="I21">
            <v>6370</v>
          </cell>
          <cell r="J21">
            <v>6365</v>
          </cell>
          <cell r="K21">
            <v>5791</v>
          </cell>
          <cell r="L21">
            <v>3967</v>
          </cell>
          <cell r="M21">
            <v>0</v>
          </cell>
          <cell r="N21">
            <v>0</v>
          </cell>
        </row>
        <row r="22">
          <cell r="A22" t="str">
            <v>Usina Moema</v>
          </cell>
          <cell r="B22">
            <v>3</v>
          </cell>
          <cell r="C22">
            <v>0</v>
          </cell>
          <cell r="E22">
            <v>2266</v>
          </cell>
          <cell r="F22">
            <v>2266</v>
          </cell>
          <cell r="G22">
            <v>2266</v>
          </cell>
          <cell r="H22">
            <v>853</v>
          </cell>
          <cell r="I22">
            <v>4276</v>
          </cell>
          <cell r="J22">
            <v>1000</v>
          </cell>
          <cell r="K22">
            <v>0</v>
          </cell>
          <cell r="L22">
            <v>0</v>
          </cell>
          <cell r="M22">
            <v>0</v>
          </cell>
          <cell r="N22">
            <v>0</v>
          </cell>
        </row>
        <row r="23">
          <cell r="A23" t="str">
            <v>União São Paulo</v>
          </cell>
          <cell r="B23">
            <v>4</v>
          </cell>
          <cell r="C23">
            <v>1996.9651899999999</v>
          </cell>
          <cell r="E23">
            <v>1996.9651899999999</v>
          </cell>
          <cell r="F23">
            <v>1823.1814600000002</v>
          </cell>
          <cell r="G23">
            <v>3288</v>
          </cell>
          <cell r="H23">
            <v>5193</v>
          </cell>
          <cell r="I23">
            <v>5745</v>
          </cell>
          <cell r="J23">
            <v>3871</v>
          </cell>
          <cell r="K23">
            <v>5246</v>
          </cell>
          <cell r="L23">
            <v>4869</v>
          </cell>
          <cell r="M23">
            <v>4780</v>
          </cell>
          <cell r="N23">
            <v>4718</v>
          </cell>
        </row>
        <row r="24">
          <cell r="A24" t="str">
            <v>Gr. Lincoln Junqueira</v>
          </cell>
          <cell r="B24">
            <v>4</v>
          </cell>
          <cell r="C24">
            <v>0</v>
          </cell>
          <cell r="E24">
            <v>1899.3333300000002</v>
          </cell>
          <cell r="F24">
            <v>1899.3333300000002</v>
          </cell>
          <cell r="G24">
            <v>3033</v>
          </cell>
          <cell r="H24">
            <v>4537</v>
          </cell>
          <cell r="I24">
            <v>4540</v>
          </cell>
          <cell r="J24">
            <v>6356</v>
          </cell>
          <cell r="K24">
            <v>2000</v>
          </cell>
          <cell r="L24">
            <v>0</v>
          </cell>
          <cell r="M24">
            <v>0</v>
          </cell>
          <cell r="N24">
            <v>0</v>
          </cell>
        </row>
        <row r="25">
          <cell r="A25" t="str">
            <v>Usina Colombo</v>
          </cell>
          <cell r="B25">
            <v>3</v>
          </cell>
          <cell r="C25">
            <v>0</v>
          </cell>
          <cell r="E25">
            <v>1863.5010299999999</v>
          </cell>
          <cell r="F25">
            <v>1915.3443500000005</v>
          </cell>
          <cell r="G25">
            <v>1615</v>
          </cell>
          <cell r="H25">
            <v>3904</v>
          </cell>
          <cell r="I25">
            <v>3393</v>
          </cell>
          <cell r="J25">
            <v>0</v>
          </cell>
          <cell r="K25">
            <v>0</v>
          </cell>
          <cell r="L25">
            <v>0</v>
          </cell>
          <cell r="M25">
            <v>0</v>
          </cell>
          <cell r="N25">
            <v>0</v>
          </cell>
        </row>
        <row r="26">
          <cell r="A26" t="str">
            <v>Gr. Balbo</v>
          </cell>
          <cell r="B26">
            <v>3</v>
          </cell>
          <cell r="C26">
            <v>1326.7189699999999</v>
          </cell>
          <cell r="E26">
            <v>1653.4847299999999</v>
          </cell>
          <cell r="F26">
            <v>1710.03244</v>
          </cell>
          <cell r="G26">
            <v>1784</v>
          </cell>
          <cell r="H26">
            <v>0</v>
          </cell>
          <cell r="I26">
            <v>0</v>
          </cell>
          <cell r="J26">
            <v>0</v>
          </cell>
          <cell r="K26">
            <v>6007</v>
          </cell>
          <cell r="L26">
            <v>4714</v>
          </cell>
          <cell r="M26">
            <v>99</v>
          </cell>
          <cell r="N26">
            <v>0</v>
          </cell>
        </row>
        <row r="27">
          <cell r="A27" t="str">
            <v>Jalles Machado</v>
          </cell>
          <cell r="B27">
            <v>4</v>
          </cell>
          <cell r="C27">
            <v>0</v>
          </cell>
          <cell r="E27">
            <v>1650</v>
          </cell>
          <cell r="F27">
            <v>1651.89049</v>
          </cell>
          <cell r="G27">
            <v>1701</v>
          </cell>
          <cell r="H27">
            <v>2196</v>
          </cell>
          <cell r="I27">
            <v>2295</v>
          </cell>
          <cell r="J27">
            <v>0</v>
          </cell>
          <cell r="K27">
            <v>0</v>
          </cell>
          <cell r="L27">
            <v>0</v>
          </cell>
          <cell r="M27">
            <v>0</v>
          </cell>
          <cell r="N27">
            <v>0</v>
          </cell>
        </row>
        <row r="28">
          <cell r="A28" t="str">
            <v>Usina da Barra</v>
          </cell>
          <cell r="B28">
            <v>5</v>
          </cell>
          <cell r="C28">
            <v>0</v>
          </cell>
          <cell r="E28">
            <v>1420.2921899999999</v>
          </cell>
          <cell r="F28">
            <v>1471.8584599999999</v>
          </cell>
          <cell r="G28">
            <v>1353</v>
          </cell>
          <cell r="H28">
            <v>1527</v>
          </cell>
          <cell r="I28">
            <v>2000</v>
          </cell>
          <cell r="J28">
            <v>2000</v>
          </cell>
          <cell r="K28">
            <v>3259</v>
          </cell>
          <cell r="L28">
            <v>7878</v>
          </cell>
          <cell r="M28">
            <v>12334</v>
          </cell>
          <cell r="N28">
            <v>9900</v>
          </cell>
        </row>
        <row r="29">
          <cell r="A29" t="str">
            <v>Univalem/Ajinomoto</v>
          </cell>
          <cell r="B29">
            <v>4</v>
          </cell>
          <cell r="C29">
            <v>0</v>
          </cell>
          <cell r="E29">
            <v>1372.9054599999999</v>
          </cell>
          <cell r="F29">
            <v>1402.25999</v>
          </cell>
          <cell r="G29">
            <v>0</v>
          </cell>
          <cell r="H29">
            <v>1315</v>
          </cell>
          <cell r="I29">
            <v>0</v>
          </cell>
          <cell r="J29">
            <v>0</v>
          </cell>
          <cell r="K29">
            <v>0</v>
          </cell>
          <cell r="L29">
            <v>0</v>
          </cell>
          <cell r="M29">
            <v>0</v>
          </cell>
          <cell r="N29">
            <v>0</v>
          </cell>
        </row>
        <row r="30">
          <cell r="A30" t="str">
            <v>Usina Santa Candida/Tonon</v>
          </cell>
          <cell r="B30">
            <v>4</v>
          </cell>
          <cell r="C30">
            <v>0</v>
          </cell>
          <cell r="E30">
            <v>1106.25</v>
          </cell>
          <cell r="F30">
            <v>1106.25</v>
          </cell>
          <cell r="G30">
            <v>1139</v>
          </cell>
          <cell r="H30">
            <v>65</v>
          </cell>
          <cell r="I30">
            <v>2215</v>
          </cell>
          <cell r="J30">
            <v>2215</v>
          </cell>
          <cell r="K30">
            <v>0</v>
          </cell>
          <cell r="L30">
            <v>0</v>
          </cell>
          <cell r="M30">
            <v>0</v>
          </cell>
          <cell r="N30">
            <v>0</v>
          </cell>
        </row>
        <row r="31">
          <cell r="A31" t="str">
            <v>Usina Santa Elisa/São Geraldo</v>
          </cell>
          <cell r="B31">
            <v>5</v>
          </cell>
          <cell r="C31">
            <v>0</v>
          </cell>
          <cell r="E31">
            <v>1105</v>
          </cell>
          <cell r="F31">
            <v>1105</v>
          </cell>
          <cell r="G31">
            <v>1138</v>
          </cell>
          <cell r="H31">
            <v>1776</v>
          </cell>
          <cell r="I31">
            <v>2018</v>
          </cell>
          <cell r="J31">
            <v>2260</v>
          </cell>
          <cell r="K31">
            <v>2045</v>
          </cell>
          <cell r="L31">
            <v>4153</v>
          </cell>
          <cell r="M31">
            <v>8851</v>
          </cell>
          <cell r="N31">
            <v>7397</v>
          </cell>
        </row>
        <row r="32">
          <cell r="A32" t="str">
            <v>Equipav</v>
          </cell>
          <cell r="B32">
            <v>3</v>
          </cell>
          <cell r="C32">
            <v>0</v>
          </cell>
          <cell r="E32">
            <v>942.83940999999993</v>
          </cell>
          <cell r="F32">
            <v>992.45551999999998</v>
          </cell>
          <cell r="G32">
            <v>0</v>
          </cell>
          <cell r="H32">
            <v>0</v>
          </cell>
          <cell r="I32">
            <v>0</v>
          </cell>
          <cell r="J32">
            <v>0</v>
          </cell>
          <cell r="K32">
            <v>0</v>
          </cell>
          <cell r="L32">
            <v>0</v>
          </cell>
          <cell r="M32">
            <v>0</v>
          </cell>
          <cell r="N32">
            <v>0</v>
          </cell>
        </row>
        <row r="33">
          <cell r="A33" t="str">
            <v>Açúcareira Corona</v>
          </cell>
          <cell r="B33">
            <v>5</v>
          </cell>
          <cell r="C33">
            <v>0</v>
          </cell>
          <cell r="E33">
            <v>832.5</v>
          </cell>
          <cell r="F33">
            <v>832.50000999999997</v>
          </cell>
          <cell r="G33">
            <v>900</v>
          </cell>
          <cell r="H33">
            <v>835</v>
          </cell>
          <cell r="I33">
            <v>836</v>
          </cell>
          <cell r="J33">
            <v>836</v>
          </cell>
          <cell r="K33">
            <v>1159</v>
          </cell>
          <cell r="L33">
            <v>1821</v>
          </cell>
          <cell r="M33">
            <v>2065</v>
          </cell>
          <cell r="N33">
            <v>0</v>
          </cell>
        </row>
        <row r="34">
          <cell r="A34" t="str">
            <v>Usina da Serra</v>
          </cell>
          <cell r="B34">
            <v>5</v>
          </cell>
          <cell r="C34">
            <v>247.52670999999998</v>
          </cell>
          <cell r="E34">
            <v>247.52670999999998</v>
          </cell>
          <cell r="F34">
            <v>253.2123</v>
          </cell>
          <cell r="G34">
            <v>230</v>
          </cell>
          <cell r="H34">
            <v>1232</v>
          </cell>
          <cell r="I34">
            <v>2322</v>
          </cell>
          <cell r="J34">
            <v>2250</v>
          </cell>
          <cell r="K34">
            <v>2072</v>
          </cell>
          <cell r="L34">
            <v>1826</v>
          </cell>
          <cell r="M34">
            <v>1450</v>
          </cell>
          <cell r="N34">
            <v>2284</v>
          </cell>
        </row>
        <row r="35">
          <cell r="A35" t="str">
            <v>Vale do Verdão</v>
          </cell>
          <cell r="B35">
            <v>5</v>
          </cell>
          <cell r="C35">
            <v>0</v>
          </cell>
          <cell r="E35">
            <v>97.416830000000004</v>
          </cell>
          <cell r="F35">
            <v>97.697550000000007</v>
          </cell>
          <cell r="G35">
            <v>196</v>
          </cell>
          <cell r="H35">
            <v>482</v>
          </cell>
          <cell r="I35">
            <v>723</v>
          </cell>
          <cell r="J35">
            <v>1044</v>
          </cell>
          <cell r="K35">
            <v>1000</v>
          </cell>
          <cell r="L35">
            <v>1000</v>
          </cell>
          <cell r="M35">
            <v>2040</v>
          </cell>
          <cell r="N35">
            <v>0</v>
          </cell>
        </row>
        <row r="36">
          <cell r="A36" t="str">
            <v>Usina Zanin</v>
          </cell>
          <cell r="B36">
            <v>4</v>
          </cell>
          <cell r="C36">
            <v>62.82103</v>
          </cell>
          <cell r="E36">
            <v>62.82103</v>
          </cell>
          <cell r="F36">
            <v>64.263999999999996</v>
          </cell>
          <cell r="G36">
            <v>59</v>
          </cell>
          <cell r="H36">
            <v>1117</v>
          </cell>
          <cell r="I36">
            <v>1093</v>
          </cell>
          <cell r="J36">
            <v>1057</v>
          </cell>
          <cell r="K36">
            <v>2119</v>
          </cell>
          <cell r="L36">
            <v>2411</v>
          </cell>
          <cell r="M36">
            <v>1823</v>
          </cell>
          <cell r="N36">
            <v>950</v>
          </cell>
        </row>
        <row r="37">
          <cell r="A37" t="str">
            <v>Usina São Luiz</v>
          </cell>
          <cell r="B37">
            <v>3</v>
          </cell>
          <cell r="C37">
            <v>0</v>
          </cell>
          <cell r="E37">
            <v>0</v>
          </cell>
          <cell r="F37">
            <v>0</v>
          </cell>
          <cell r="G37">
            <v>0</v>
          </cell>
          <cell r="H37">
            <v>0</v>
          </cell>
          <cell r="I37">
            <v>544</v>
          </cell>
          <cell r="J37">
            <v>544</v>
          </cell>
          <cell r="K37">
            <v>542</v>
          </cell>
          <cell r="L37">
            <v>0</v>
          </cell>
          <cell r="M37">
            <v>0</v>
          </cell>
          <cell r="N37">
            <v>0</v>
          </cell>
        </row>
        <row r="38">
          <cell r="A38" t="str">
            <v>Usina Cresciumal</v>
          </cell>
          <cell r="B38">
            <v>3</v>
          </cell>
          <cell r="C38">
            <v>0</v>
          </cell>
          <cell r="E38">
            <v>0</v>
          </cell>
          <cell r="F38">
            <v>0</v>
          </cell>
          <cell r="G38">
            <v>0</v>
          </cell>
          <cell r="H38">
            <v>0</v>
          </cell>
          <cell r="I38">
            <v>0</v>
          </cell>
          <cell r="J38">
            <v>0</v>
          </cell>
          <cell r="K38">
            <v>1000</v>
          </cell>
          <cell r="L38">
            <v>0</v>
          </cell>
          <cell r="M38">
            <v>291</v>
          </cell>
          <cell r="N38">
            <v>67</v>
          </cell>
        </row>
        <row r="39">
          <cell r="A39" t="str">
            <v>Usina Bom Retiro</v>
          </cell>
          <cell r="B39">
            <v>3</v>
          </cell>
          <cell r="C39">
            <v>0</v>
          </cell>
          <cell r="E39">
            <v>0</v>
          </cell>
          <cell r="F39">
            <v>0</v>
          </cell>
          <cell r="G39">
            <v>0</v>
          </cell>
          <cell r="H39">
            <v>0</v>
          </cell>
          <cell r="I39">
            <v>0</v>
          </cell>
          <cell r="J39">
            <v>0</v>
          </cell>
          <cell r="K39">
            <v>0</v>
          </cell>
          <cell r="L39">
            <v>3697</v>
          </cell>
          <cell r="M39">
            <v>2982</v>
          </cell>
          <cell r="N39">
            <v>1926</v>
          </cell>
        </row>
        <row r="40">
          <cell r="A40" t="str">
            <v>Açúcareira Santo Alexandre</v>
          </cell>
          <cell r="B40">
            <v>3</v>
          </cell>
          <cell r="C40">
            <v>0</v>
          </cell>
          <cell r="E40">
            <v>0</v>
          </cell>
          <cell r="F40">
            <v>0</v>
          </cell>
          <cell r="G40">
            <v>0</v>
          </cell>
          <cell r="H40">
            <v>0</v>
          </cell>
          <cell r="I40">
            <v>0</v>
          </cell>
          <cell r="J40">
            <v>0</v>
          </cell>
          <cell r="K40">
            <v>0</v>
          </cell>
          <cell r="L40">
            <v>0</v>
          </cell>
          <cell r="M40">
            <v>217</v>
          </cell>
          <cell r="N40">
            <v>0</v>
          </cell>
        </row>
        <row r="41">
          <cell r="A41" t="str">
            <v>Usina São Jose da Estiva</v>
          </cell>
          <cell r="B41">
            <v>3</v>
          </cell>
          <cell r="C41">
            <v>0</v>
          </cell>
          <cell r="E41">
            <v>0</v>
          </cell>
          <cell r="F41">
            <v>0</v>
          </cell>
          <cell r="G41">
            <v>0</v>
          </cell>
          <cell r="H41">
            <v>0</v>
          </cell>
          <cell r="I41">
            <v>0</v>
          </cell>
          <cell r="J41">
            <v>0</v>
          </cell>
          <cell r="K41">
            <v>0</v>
          </cell>
          <cell r="L41">
            <v>0</v>
          </cell>
          <cell r="M41">
            <v>651</v>
          </cell>
          <cell r="N41">
            <v>428</v>
          </cell>
        </row>
        <row r="42">
          <cell r="A42" t="str">
            <v>Usina Delta</v>
          </cell>
          <cell r="B42">
            <v>4</v>
          </cell>
          <cell r="C42">
            <v>0</v>
          </cell>
          <cell r="E42">
            <v>0</v>
          </cell>
          <cell r="F42">
            <v>0</v>
          </cell>
          <cell r="G42">
            <v>0</v>
          </cell>
          <cell r="H42">
            <v>2439</v>
          </cell>
          <cell r="I42">
            <v>2438</v>
          </cell>
          <cell r="J42">
            <v>0</v>
          </cell>
          <cell r="K42">
            <v>2215</v>
          </cell>
          <cell r="L42">
            <v>2497</v>
          </cell>
          <cell r="M42">
            <v>0</v>
          </cell>
          <cell r="N42">
            <v>0</v>
          </cell>
        </row>
        <row r="43">
          <cell r="A43" t="str">
            <v>Vale do Ivaí</v>
          </cell>
          <cell r="B43">
            <v>4</v>
          </cell>
          <cell r="C43">
            <v>0</v>
          </cell>
          <cell r="E43">
            <v>0</v>
          </cell>
          <cell r="F43">
            <v>0</v>
          </cell>
          <cell r="G43">
            <v>0</v>
          </cell>
          <cell r="H43">
            <v>1030</v>
          </cell>
          <cell r="I43">
            <v>0</v>
          </cell>
          <cell r="J43">
            <v>1000</v>
          </cell>
          <cell r="K43">
            <v>0</v>
          </cell>
          <cell r="L43">
            <v>0</v>
          </cell>
          <cell r="M43">
            <v>0</v>
          </cell>
          <cell r="N43">
            <v>0</v>
          </cell>
        </row>
        <row r="44">
          <cell r="A44" t="str">
            <v>Usina Santa Adélia</v>
          </cell>
          <cell r="B44">
            <v>4</v>
          </cell>
          <cell r="C44">
            <v>0</v>
          </cell>
          <cell r="E44">
            <v>0</v>
          </cell>
          <cell r="F44">
            <v>0</v>
          </cell>
          <cell r="G44">
            <v>0</v>
          </cell>
          <cell r="H44">
            <v>0</v>
          </cell>
          <cell r="I44">
            <v>28</v>
          </cell>
          <cell r="J44">
            <v>28</v>
          </cell>
          <cell r="K44">
            <v>0</v>
          </cell>
          <cell r="L44">
            <v>0</v>
          </cell>
          <cell r="M44">
            <v>0</v>
          </cell>
          <cell r="N44">
            <v>0</v>
          </cell>
        </row>
        <row r="45">
          <cell r="A45" t="str">
            <v>Usina Mandu</v>
          </cell>
          <cell r="B45">
            <v>4</v>
          </cell>
          <cell r="C45">
            <v>0</v>
          </cell>
          <cell r="E45">
            <v>0</v>
          </cell>
          <cell r="F45">
            <v>0</v>
          </cell>
          <cell r="G45">
            <v>0</v>
          </cell>
          <cell r="H45">
            <v>0</v>
          </cell>
          <cell r="I45">
            <v>0</v>
          </cell>
          <cell r="J45">
            <v>1500</v>
          </cell>
          <cell r="K45">
            <v>1000</v>
          </cell>
          <cell r="L45">
            <v>0</v>
          </cell>
          <cell r="M45">
            <v>0</v>
          </cell>
          <cell r="N45">
            <v>0</v>
          </cell>
        </row>
        <row r="46">
          <cell r="A46" t="str">
            <v>Cia Energética Albertina</v>
          </cell>
          <cell r="B46">
            <v>4</v>
          </cell>
          <cell r="C46">
            <v>0</v>
          </cell>
          <cell r="E46">
            <v>0</v>
          </cell>
          <cell r="F46">
            <v>0</v>
          </cell>
          <cell r="G46">
            <v>0</v>
          </cell>
          <cell r="H46">
            <v>0</v>
          </cell>
          <cell r="I46">
            <v>0</v>
          </cell>
          <cell r="J46">
            <v>0</v>
          </cell>
          <cell r="K46">
            <v>1500</v>
          </cell>
          <cell r="L46">
            <v>0</v>
          </cell>
          <cell r="M46">
            <v>0</v>
          </cell>
          <cell r="N46">
            <v>0</v>
          </cell>
        </row>
        <row r="47">
          <cell r="A47" t="str">
            <v>Usina São Manoel</v>
          </cell>
          <cell r="B47">
            <v>4</v>
          </cell>
          <cell r="C47">
            <v>0</v>
          </cell>
          <cell r="E47">
            <v>0</v>
          </cell>
          <cell r="F47">
            <v>0</v>
          </cell>
          <cell r="G47">
            <v>0</v>
          </cell>
          <cell r="H47">
            <v>0</v>
          </cell>
          <cell r="I47">
            <v>0</v>
          </cell>
          <cell r="J47">
            <v>0</v>
          </cell>
          <cell r="K47">
            <v>0</v>
          </cell>
          <cell r="L47">
            <v>1500</v>
          </cell>
          <cell r="M47">
            <v>0</v>
          </cell>
          <cell r="N47">
            <v>0</v>
          </cell>
        </row>
        <row r="48">
          <cell r="A48" t="str">
            <v>Usina São Domingos</v>
          </cell>
          <cell r="B48">
            <v>5</v>
          </cell>
          <cell r="C48">
            <v>0</v>
          </cell>
          <cell r="E48">
            <v>0</v>
          </cell>
          <cell r="F48">
            <v>0</v>
          </cell>
          <cell r="G48">
            <v>0</v>
          </cell>
          <cell r="H48">
            <v>0</v>
          </cell>
          <cell r="I48">
            <v>1547</v>
          </cell>
          <cell r="J48">
            <v>1547</v>
          </cell>
          <cell r="K48">
            <v>0</v>
          </cell>
          <cell r="L48">
            <v>2006</v>
          </cell>
          <cell r="M48">
            <v>0</v>
          </cell>
          <cell r="N48">
            <v>0</v>
          </cell>
        </row>
        <row r="49">
          <cell r="A49" t="str">
            <v>Usina Nardini</v>
          </cell>
          <cell r="B49">
            <v>5</v>
          </cell>
          <cell r="C49">
            <v>0</v>
          </cell>
          <cell r="E49">
            <v>0</v>
          </cell>
          <cell r="F49">
            <v>0</v>
          </cell>
          <cell r="G49">
            <v>0</v>
          </cell>
          <cell r="H49">
            <v>0</v>
          </cell>
          <cell r="I49">
            <v>1512</v>
          </cell>
          <cell r="J49">
            <v>1500</v>
          </cell>
          <cell r="K49">
            <v>0</v>
          </cell>
          <cell r="L49">
            <v>0</v>
          </cell>
          <cell r="M49">
            <v>0</v>
          </cell>
          <cell r="N49">
            <v>0</v>
          </cell>
        </row>
        <row r="50">
          <cell r="A50" t="str">
            <v>Usina Jardest</v>
          </cell>
          <cell r="B50">
            <v>5</v>
          </cell>
          <cell r="C50">
            <v>0</v>
          </cell>
          <cell r="E50">
            <v>0</v>
          </cell>
          <cell r="F50">
            <v>0</v>
          </cell>
          <cell r="G50">
            <v>0</v>
          </cell>
          <cell r="H50">
            <v>0</v>
          </cell>
          <cell r="I50">
            <v>1127</v>
          </cell>
          <cell r="J50">
            <v>1127</v>
          </cell>
          <cell r="K50">
            <v>0</v>
          </cell>
          <cell r="L50">
            <v>0</v>
          </cell>
          <cell r="M50">
            <v>0</v>
          </cell>
          <cell r="N50">
            <v>0</v>
          </cell>
        </row>
        <row r="51">
          <cell r="A51" t="str">
            <v>Usina São José</v>
          </cell>
          <cell r="B51">
            <v>5</v>
          </cell>
          <cell r="C51">
            <v>0</v>
          </cell>
          <cell r="E51">
            <v>0</v>
          </cell>
          <cell r="F51">
            <v>0</v>
          </cell>
          <cell r="G51">
            <v>0</v>
          </cell>
          <cell r="H51">
            <v>0</v>
          </cell>
          <cell r="I51">
            <v>651</v>
          </cell>
          <cell r="J51">
            <v>627</v>
          </cell>
          <cell r="K51">
            <v>1389</v>
          </cell>
          <cell r="L51">
            <v>2804</v>
          </cell>
          <cell r="M51">
            <v>2035</v>
          </cell>
          <cell r="N51">
            <v>2297</v>
          </cell>
        </row>
        <row r="52">
          <cell r="A52" t="str">
            <v>Usina Diamante</v>
          </cell>
          <cell r="B52">
            <v>5</v>
          </cell>
          <cell r="C52">
            <v>0</v>
          </cell>
          <cell r="E52">
            <v>0</v>
          </cell>
          <cell r="F52">
            <v>0</v>
          </cell>
          <cell r="G52">
            <v>0</v>
          </cell>
          <cell r="H52">
            <v>0</v>
          </cell>
          <cell r="I52">
            <v>627</v>
          </cell>
          <cell r="J52">
            <v>607</v>
          </cell>
          <cell r="K52">
            <v>1000</v>
          </cell>
          <cell r="L52">
            <v>2000</v>
          </cell>
          <cell r="M52">
            <v>1978</v>
          </cell>
          <cell r="N52">
            <v>2327</v>
          </cell>
        </row>
        <row r="53">
          <cell r="A53" t="str">
            <v>Irmãos Toniello</v>
          </cell>
          <cell r="B53">
            <v>5</v>
          </cell>
          <cell r="C53">
            <v>0</v>
          </cell>
          <cell r="E53">
            <v>0</v>
          </cell>
          <cell r="F53">
            <v>0</v>
          </cell>
          <cell r="G53">
            <v>0</v>
          </cell>
          <cell r="H53">
            <v>0</v>
          </cell>
          <cell r="I53">
            <v>0</v>
          </cell>
          <cell r="J53">
            <v>1000</v>
          </cell>
          <cell r="K53">
            <v>1000</v>
          </cell>
          <cell r="L53">
            <v>0</v>
          </cell>
          <cell r="M53">
            <v>0</v>
          </cell>
          <cell r="N53">
            <v>0</v>
          </cell>
        </row>
        <row r="54">
          <cell r="A54" t="str">
            <v>Usina Itamarati</v>
          </cell>
          <cell r="B54">
            <v>5</v>
          </cell>
          <cell r="C54">
            <v>0</v>
          </cell>
          <cell r="E54">
            <v>0</v>
          </cell>
          <cell r="F54">
            <v>0</v>
          </cell>
          <cell r="G54">
            <v>0</v>
          </cell>
          <cell r="H54">
            <v>0</v>
          </cell>
          <cell r="I54">
            <v>0</v>
          </cell>
          <cell r="J54">
            <v>0</v>
          </cell>
          <cell r="K54">
            <v>1649</v>
          </cell>
          <cell r="L54">
            <v>1649</v>
          </cell>
          <cell r="M54">
            <v>1649</v>
          </cell>
          <cell r="N54">
            <v>0</v>
          </cell>
        </row>
        <row r="55">
          <cell r="A55" t="str">
            <v>Usina Alvorada</v>
          </cell>
          <cell r="B55">
            <v>5</v>
          </cell>
          <cell r="C55">
            <v>0</v>
          </cell>
          <cell r="E55">
            <v>0</v>
          </cell>
          <cell r="F55">
            <v>0</v>
          </cell>
          <cell r="G55">
            <v>0</v>
          </cell>
          <cell r="H55">
            <v>0</v>
          </cell>
          <cell r="I55">
            <v>0</v>
          </cell>
          <cell r="J55">
            <v>0</v>
          </cell>
          <cell r="K55">
            <v>1357</v>
          </cell>
          <cell r="L55">
            <v>1178</v>
          </cell>
          <cell r="M55">
            <v>1237</v>
          </cell>
          <cell r="N55">
            <v>0</v>
          </cell>
        </row>
        <row r="56">
          <cell r="A56" t="str">
            <v>Usina Santa Lydia</v>
          </cell>
          <cell r="B56">
            <v>5</v>
          </cell>
          <cell r="C56">
            <v>0</v>
          </cell>
          <cell r="E56">
            <v>0</v>
          </cell>
          <cell r="F56">
            <v>0</v>
          </cell>
          <cell r="G56">
            <v>0</v>
          </cell>
          <cell r="H56">
            <v>0</v>
          </cell>
          <cell r="I56">
            <v>0</v>
          </cell>
          <cell r="J56">
            <v>0</v>
          </cell>
          <cell r="K56">
            <v>0</v>
          </cell>
          <cell r="L56">
            <v>0</v>
          </cell>
          <cell r="M56">
            <v>74</v>
          </cell>
          <cell r="N56">
            <v>2227</v>
          </cell>
        </row>
        <row r="57">
          <cell r="A57" t="str">
            <v>TOTAL CENTRO-SUL</v>
          </cell>
          <cell r="C57">
            <v>37067.841549464698</v>
          </cell>
          <cell r="E57">
            <v>106154.5896494647</v>
          </cell>
          <cell r="F57">
            <v>111751.04756000002</v>
          </cell>
          <cell r="G57">
            <v>119199</v>
          </cell>
          <cell r="H57">
            <v>98514</v>
          </cell>
          <cell r="I57">
            <v>137795</v>
          </cell>
          <cell r="J57">
            <v>114310</v>
          </cell>
          <cell r="K57">
            <v>153607</v>
          </cell>
          <cell r="L57">
            <v>119923</v>
          </cell>
          <cell r="M57">
            <v>103625</v>
          </cell>
          <cell r="N57">
            <v>93226</v>
          </cell>
        </row>
        <row r="58">
          <cell r="A58" t="str">
            <v>Tercio Vanderley</v>
          </cell>
          <cell r="B58">
            <v>3</v>
          </cell>
          <cell r="C58">
            <v>0</v>
          </cell>
          <cell r="E58">
            <v>12629.832789999999</v>
          </cell>
          <cell r="F58">
            <v>12702.79278</v>
          </cell>
          <cell r="G58">
            <v>13035</v>
          </cell>
          <cell r="H58">
            <v>1556</v>
          </cell>
          <cell r="I58">
            <v>0</v>
          </cell>
          <cell r="J58">
            <v>0</v>
          </cell>
          <cell r="K58">
            <v>0</v>
          </cell>
          <cell r="L58">
            <v>0</v>
          </cell>
          <cell r="M58">
            <v>0</v>
          </cell>
          <cell r="N58">
            <v>0</v>
          </cell>
        </row>
        <row r="59">
          <cell r="A59" t="str">
            <v>Carlos Lyra</v>
          </cell>
          <cell r="B59">
            <v>3</v>
          </cell>
          <cell r="C59">
            <v>0</v>
          </cell>
          <cell r="E59">
            <v>5340.3106699999998</v>
          </cell>
          <cell r="F59">
            <v>5426.8177400000004</v>
          </cell>
          <cell r="G59">
            <v>5597</v>
          </cell>
          <cell r="H59">
            <v>2168</v>
          </cell>
          <cell r="I59">
            <v>5458</v>
          </cell>
          <cell r="J59">
            <v>5458</v>
          </cell>
          <cell r="K59">
            <v>0</v>
          </cell>
          <cell r="L59">
            <v>0</v>
          </cell>
          <cell r="M59">
            <v>0</v>
          </cell>
          <cell r="N59">
            <v>0</v>
          </cell>
        </row>
        <row r="60">
          <cell r="A60" t="str">
            <v>Usina Petribu</v>
          </cell>
          <cell r="B60">
            <v>3</v>
          </cell>
          <cell r="C60">
            <v>0</v>
          </cell>
          <cell r="E60">
            <v>731.00630000000001</v>
          </cell>
          <cell r="F60">
            <v>727.1563000000001</v>
          </cell>
          <cell r="G60">
            <v>635</v>
          </cell>
          <cell r="H60">
            <v>662</v>
          </cell>
          <cell r="I60">
            <v>1278</v>
          </cell>
          <cell r="J60">
            <v>565</v>
          </cell>
          <cell r="K60">
            <v>0</v>
          </cell>
          <cell r="L60">
            <v>0</v>
          </cell>
          <cell r="M60">
            <v>0</v>
          </cell>
          <cell r="N6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 Anual 02_05"/>
      <sheetName val="Fat Anual 01_04"/>
      <sheetName val="Fat Anual 00_03"/>
      <sheetName val="Fat Anual 99_02"/>
      <sheetName val="Fat Anual 98_01"/>
      <sheetName val="Fat Anual 97_00"/>
      <sheetName val="Fat Anual 96_99"/>
      <sheetName val="Fat Anual 95_98"/>
      <sheetName val="Ult. 36 Meses"/>
      <sheetName val="Plan4"/>
      <sheetName val="Plan5"/>
      <sheetName val="Plan6"/>
      <sheetName val="Plan7"/>
      <sheetName val="Plan8"/>
      <sheetName val="Plan9"/>
      <sheetName val="Plan10"/>
      <sheetName val="Plan11"/>
      <sheetName val="Plan12"/>
      <sheetName val="Plan13"/>
      <sheetName val="Plan14"/>
      <sheetName val="Plan15"/>
      <sheetName val="Plan16"/>
      <sheetName val="Budget Assumptions"/>
      <sheetName val="Pg Am"/>
      <sheetName val="PIS Ficha 13"/>
      <sheetName val="COFINS Ficha 16A"/>
      <sheetName val="TABELAS"/>
      <sheetName val="Fat_Anual_02_05"/>
      <sheetName val="Fat_Anual_01_04"/>
      <sheetName val="Fat_Anual_00_03"/>
      <sheetName val="Fat_Anual_99_02"/>
      <sheetName val="Fat_Anual_98_01"/>
      <sheetName val="Fat_Anual_97_00"/>
      <sheetName val="Fat_Anual_96_99"/>
      <sheetName val="Fat_Anual_95_98"/>
      <sheetName val="Ult__36_Meses"/>
      <sheetName val="Budget_Assumptions"/>
      <sheetName val="Pg_Am"/>
      <sheetName val="PIS_Ficha_13"/>
      <sheetName val="COFINS_Ficha_16A"/>
      <sheetName val="Janeiro"/>
      <sheetName val="fevereiro"/>
      <sheetName val="Abril"/>
      <sheetName val="Maio"/>
      <sheetName val="Junho"/>
      <sheetName val="Julho"/>
    </sheetNames>
    <sheetDataSet>
      <sheetData sheetId="0" refreshError="1"/>
      <sheetData sheetId="1" refreshError="1"/>
      <sheetData sheetId="2" refreshError="1"/>
      <sheetData sheetId="3" refreshError="1">
        <row r="5">
          <cell r="C5" t="str">
            <v>USINA MONTE ALEGRE LTDA</v>
          </cell>
        </row>
        <row r="6">
          <cell r="C6" t="str">
            <v>Demonstrativo do Faturamento Mensal</v>
          </cell>
        </row>
        <row r="8">
          <cell r="E8" t="str">
            <v>1999</v>
          </cell>
          <cell r="K8">
            <v>2000</v>
          </cell>
        </row>
        <row r="9">
          <cell r="C9" t="str">
            <v>Meses</v>
          </cell>
          <cell r="E9" t="str">
            <v>AÇUCAR</v>
          </cell>
          <cell r="F9" t="str">
            <v>ALCOOL</v>
          </cell>
          <cell r="H9" t="str">
            <v>OUTROS</v>
          </cell>
          <cell r="I9" t="str">
            <v>TOTAL</v>
          </cell>
          <cell r="K9" t="str">
            <v>AÇUCAR</v>
          </cell>
          <cell r="L9" t="str">
            <v>ALCOOL</v>
          </cell>
          <cell r="N9" t="str">
            <v>OUTROS</v>
          </cell>
          <cell r="O9" t="str">
            <v>TOTAL</v>
          </cell>
        </row>
        <row r="11">
          <cell r="C11" t="str">
            <v>Jan</v>
          </cell>
          <cell r="E11">
            <v>921615.4</v>
          </cell>
          <cell r="F11">
            <v>619937.76</v>
          </cell>
          <cell r="H11">
            <v>2774.85</v>
          </cell>
          <cell r="I11">
            <v>1544328.0100000002</v>
          </cell>
          <cell r="K11">
            <v>434759.66</v>
          </cell>
          <cell r="L11">
            <v>807043.95</v>
          </cell>
          <cell r="N11">
            <v>2389.71</v>
          </cell>
          <cell r="O11">
            <v>1244193.3199999998</v>
          </cell>
        </row>
        <row r="12">
          <cell r="C12" t="str">
            <v>Fev</v>
          </cell>
          <cell r="E12">
            <v>744867.64</v>
          </cell>
          <cell r="F12">
            <v>286036.55</v>
          </cell>
          <cell r="H12">
            <v>58623.270000000004</v>
          </cell>
          <cell r="I12">
            <v>1089527.46</v>
          </cell>
          <cell r="K12">
            <v>368411.09</v>
          </cell>
          <cell r="L12">
            <v>291959.25</v>
          </cell>
          <cell r="N12">
            <v>5204.6399999999994</v>
          </cell>
          <cell r="O12">
            <v>665574.9800000001</v>
          </cell>
        </row>
        <row r="13">
          <cell r="C13" t="str">
            <v>Mar</v>
          </cell>
          <cell r="E13">
            <v>1274988.3899999999</v>
          </cell>
          <cell r="F13">
            <v>245041.28</v>
          </cell>
          <cell r="H13">
            <v>83312.23</v>
          </cell>
          <cell r="I13">
            <v>1603341.9</v>
          </cell>
          <cell r="K13">
            <v>325914.7</v>
          </cell>
          <cell r="L13">
            <v>1413.16</v>
          </cell>
          <cell r="N13">
            <v>8672.51</v>
          </cell>
          <cell r="O13">
            <v>336000.37</v>
          </cell>
        </row>
        <row r="14">
          <cell r="C14" t="str">
            <v>Abr</v>
          </cell>
          <cell r="E14">
            <v>701597.72</v>
          </cell>
          <cell r="F14">
            <v>329558.63</v>
          </cell>
          <cell r="H14">
            <v>9745.1899999999987</v>
          </cell>
          <cell r="I14">
            <v>1040901.5399999999</v>
          </cell>
          <cell r="K14">
            <v>130003.09</v>
          </cell>
          <cell r="L14">
            <v>292030.28999999998</v>
          </cell>
          <cell r="N14">
            <v>19862.189999999999</v>
          </cell>
          <cell r="O14">
            <v>441895.57</v>
          </cell>
        </row>
        <row r="15">
          <cell r="C15" t="str">
            <v>Mai</v>
          </cell>
          <cell r="E15">
            <v>1704393.24</v>
          </cell>
          <cell r="F15">
            <v>235335.98</v>
          </cell>
          <cell r="H15">
            <v>9636.41</v>
          </cell>
          <cell r="I15">
            <v>1949365.63</v>
          </cell>
          <cell r="K15">
            <v>681515.11</v>
          </cell>
          <cell r="L15">
            <v>294572.89</v>
          </cell>
          <cell r="N15">
            <v>7854.9000000000005</v>
          </cell>
          <cell r="O15">
            <v>983942.9</v>
          </cell>
        </row>
        <row r="16">
          <cell r="C16" t="str">
            <v>Jun</v>
          </cell>
          <cell r="E16">
            <v>1166479.19</v>
          </cell>
          <cell r="F16">
            <v>16166.84</v>
          </cell>
          <cell r="H16">
            <v>11681.51</v>
          </cell>
          <cell r="I16">
            <v>1194327.54</v>
          </cell>
          <cell r="K16">
            <v>1818978.61</v>
          </cell>
          <cell r="L16">
            <v>1357612.04</v>
          </cell>
          <cell r="N16">
            <v>75305.47</v>
          </cell>
          <cell r="O16">
            <v>3251896.1200000006</v>
          </cell>
        </row>
        <row r="17">
          <cell r="C17" t="str">
            <v>Jul</v>
          </cell>
          <cell r="E17">
            <v>1733533.35</v>
          </cell>
          <cell r="F17">
            <v>266057.27</v>
          </cell>
          <cell r="H17">
            <v>6057.57</v>
          </cell>
          <cell r="I17">
            <v>2005648.1900000002</v>
          </cell>
          <cell r="K17">
            <v>3358137.82</v>
          </cell>
          <cell r="L17">
            <v>614372.34</v>
          </cell>
          <cell r="N17">
            <v>154022.52000000002</v>
          </cell>
          <cell r="O17">
            <v>4126532.6799999997</v>
          </cell>
        </row>
        <row r="18">
          <cell r="C18" t="str">
            <v>Ago</v>
          </cell>
          <cell r="E18">
            <v>2902961.6</v>
          </cell>
          <cell r="F18">
            <v>191030.47</v>
          </cell>
          <cell r="H18">
            <v>65008.43</v>
          </cell>
          <cell r="I18">
            <v>3159000.5000000005</v>
          </cell>
          <cell r="K18">
            <v>1584349.66</v>
          </cell>
          <cell r="L18">
            <v>1434912.41</v>
          </cell>
          <cell r="N18">
            <v>668518.55000000005</v>
          </cell>
          <cell r="O18">
            <v>3687780.62</v>
          </cell>
        </row>
        <row r="19">
          <cell r="C19" t="str">
            <v>Set</v>
          </cell>
          <cell r="E19">
            <v>3201855.9</v>
          </cell>
          <cell r="F19">
            <v>321771.03999999998</v>
          </cell>
          <cell r="H19">
            <v>105841.07</v>
          </cell>
          <cell r="I19">
            <v>3629468.01</v>
          </cell>
          <cell r="K19">
            <v>3478098.05</v>
          </cell>
          <cell r="L19">
            <v>807449.18</v>
          </cell>
          <cell r="N19">
            <v>393267.07999999996</v>
          </cell>
          <cell r="O19">
            <v>4678814.3099999996</v>
          </cell>
        </row>
        <row r="20">
          <cell r="C20" t="str">
            <v>Out</v>
          </cell>
          <cell r="E20">
            <v>855230.21</v>
          </cell>
          <cell r="F20">
            <v>727608.6</v>
          </cell>
          <cell r="H20">
            <v>6077.66</v>
          </cell>
          <cell r="I20">
            <v>1588916.47</v>
          </cell>
          <cell r="K20">
            <v>2504763.84</v>
          </cell>
          <cell r="L20">
            <v>945527.17</v>
          </cell>
          <cell r="N20">
            <v>15036.72</v>
          </cell>
          <cell r="O20">
            <v>3465327.73</v>
          </cell>
        </row>
        <row r="21">
          <cell r="C21" t="str">
            <v>Nov</v>
          </cell>
          <cell r="E21">
            <v>1008709.67</v>
          </cell>
          <cell r="F21">
            <v>1005648.11</v>
          </cell>
          <cell r="H21">
            <v>85367.58</v>
          </cell>
          <cell r="I21">
            <v>2099725.36</v>
          </cell>
          <cell r="K21">
            <v>1219032.6599999999</v>
          </cell>
          <cell r="L21">
            <v>769243.2</v>
          </cell>
          <cell r="N21">
            <v>3987.88</v>
          </cell>
          <cell r="O21">
            <v>789208.67</v>
          </cell>
        </row>
        <row r="22">
          <cell r="C22" t="str">
            <v>Dez</v>
          </cell>
          <cell r="E22">
            <v>663579.12</v>
          </cell>
          <cell r="F22">
            <v>868438.07</v>
          </cell>
          <cell r="H22">
            <v>72095.86</v>
          </cell>
          <cell r="I22">
            <v>886676.79</v>
          </cell>
          <cell r="K22">
            <v>1297168.8899999999</v>
          </cell>
          <cell r="L22">
            <v>1356398.2</v>
          </cell>
          <cell r="N22">
            <v>5288.56</v>
          </cell>
          <cell r="O22">
            <v>886676.79</v>
          </cell>
        </row>
        <row r="23">
          <cell r="I23">
            <v>0</v>
          </cell>
        </row>
        <row r="24">
          <cell r="C24" t="str">
            <v>Totais</v>
          </cell>
          <cell r="E24">
            <v>16879811.43</v>
          </cell>
          <cell r="F24">
            <v>5112630.6000000006</v>
          </cell>
          <cell r="H24">
            <v>516221.63</v>
          </cell>
          <cell r="I24">
            <v>22508663.66</v>
          </cell>
          <cell r="K24">
            <v>17201133.18</v>
          </cell>
          <cell r="L24">
            <v>8972534.0800000001</v>
          </cell>
          <cell r="N24">
            <v>1359410.73</v>
          </cell>
          <cell r="O24">
            <v>24557844.059999999</v>
          </cell>
        </row>
        <row r="26">
          <cell r="E26" t="str">
            <v>2001</v>
          </cell>
          <cell r="K26" t="str">
            <v>2002</v>
          </cell>
        </row>
        <row r="27">
          <cell r="C27" t="str">
            <v>Meses</v>
          </cell>
          <cell r="E27" t="str">
            <v>AÇUCAR</v>
          </cell>
          <cell r="F27" t="str">
            <v>ALCOOL</v>
          </cell>
          <cell r="H27" t="str">
            <v>OUTROS</v>
          </cell>
          <cell r="I27" t="str">
            <v>TOTAL</v>
          </cell>
          <cell r="K27" t="str">
            <v>AÇUCAR</v>
          </cell>
          <cell r="L27" t="str">
            <v>ALCOOL</v>
          </cell>
          <cell r="N27" t="str">
            <v>OUTROS</v>
          </cell>
          <cell r="O27" t="str">
            <v>TOTAL</v>
          </cell>
        </row>
        <row r="29">
          <cell r="C29" t="str">
            <v>Jan</v>
          </cell>
          <cell r="E29">
            <v>986484.21</v>
          </cell>
          <cell r="F29">
            <v>388467.16</v>
          </cell>
          <cell r="H29">
            <v>9362.8700000000008</v>
          </cell>
          <cell r="I29">
            <v>1384314.24</v>
          </cell>
          <cell r="K29">
            <v>2520746.33</v>
          </cell>
          <cell r="L29">
            <v>563785.24</v>
          </cell>
          <cell r="N29">
            <v>273.5</v>
          </cell>
          <cell r="O29">
            <v>3084805.0700000003</v>
          </cell>
        </row>
        <row r="30">
          <cell r="C30" t="str">
            <v>Fev</v>
          </cell>
          <cell r="E30">
            <v>670860.52</v>
          </cell>
          <cell r="F30">
            <v>331150.19</v>
          </cell>
          <cell r="H30">
            <v>8001.25</v>
          </cell>
          <cell r="I30">
            <v>1010011.96</v>
          </cell>
          <cell r="K30">
            <v>1051277.94</v>
          </cell>
          <cell r="L30">
            <v>219505.45</v>
          </cell>
          <cell r="N30">
            <v>7371.07</v>
          </cell>
          <cell r="O30">
            <v>1278154.46</v>
          </cell>
        </row>
        <row r="31">
          <cell r="C31" t="str">
            <v>Mar</v>
          </cell>
          <cell r="E31">
            <v>175764.72</v>
          </cell>
          <cell r="F31">
            <v>258682.33</v>
          </cell>
          <cell r="H31">
            <v>24417.550000000003</v>
          </cell>
          <cell r="I31">
            <v>458864.6</v>
          </cell>
          <cell r="K31">
            <v>1263478.28</v>
          </cell>
          <cell r="L31">
            <v>177746.9</v>
          </cell>
          <cell r="N31">
            <v>12508.37</v>
          </cell>
          <cell r="O31">
            <v>1453733.55</v>
          </cell>
        </row>
        <row r="32">
          <cell r="C32" t="str">
            <v>Abr</v>
          </cell>
          <cell r="E32">
            <v>57517.61</v>
          </cell>
          <cell r="F32">
            <v>1644.75</v>
          </cell>
          <cell r="H32">
            <v>9771.83</v>
          </cell>
          <cell r="I32">
            <v>68934.19</v>
          </cell>
          <cell r="K32">
            <v>528215.14</v>
          </cell>
          <cell r="L32">
            <v>254944.04</v>
          </cell>
          <cell r="N32">
            <v>4655</v>
          </cell>
          <cell r="O32">
            <v>787814.18</v>
          </cell>
        </row>
        <row r="33">
          <cell r="C33" t="str">
            <v>Mai</v>
          </cell>
          <cell r="E33">
            <v>984304.93</v>
          </cell>
          <cell r="F33">
            <v>99517.47</v>
          </cell>
          <cell r="H33">
            <v>7255.39</v>
          </cell>
          <cell r="I33">
            <v>1091077.79</v>
          </cell>
          <cell r="K33">
            <v>770380.96</v>
          </cell>
          <cell r="L33">
            <v>518322.98</v>
          </cell>
          <cell r="N33">
            <v>10762.32</v>
          </cell>
          <cell r="O33">
            <v>1299466.26</v>
          </cell>
        </row>
        <row r="34">
          <cell r="C34" t="str">
            <v>Jun</v>
          </cell>
          <cell r="E34">
            <v>3422567.26</v>
          </cell>
          <cell r="F34">
            <v>1824959.25</v>
          </cell>
          <cell r="H34">
            <v>3693.7700000000004</v>
          </cell>
          <cell r="I34">
            <v>5251220.2799999993</v>
          </cell>
          <cell r="K34">
            <v>4765641.9000000004</v>
          </cell>
          <cell r="L34">
            <v>737445.48</v>
          </cell>
          <cell r="N34">
            <v>5207.62</v>
          </cell>
          <cell r="O34">
            <v>5508295.0000000009</v>
          </cell>
        </row>
        <row r="35">
          <cell r="C35" t="str">
            <v>Jul</v>
          </cell>
          <cell r="E35">
            <v>6991431.2699999996</v>
          </cell>
          <cell r="F35">
            <v>1096420.32</v>
          </cell>
          <cell r="H35">
            <v>8489.57</v>
          </cell>
          <cell r="I35">
            <v>8096341.1600000001</v>
          </cell>
          <cell r="K35">
            <v>3142808.2</v>
          </cell>
          <cell r="L35">
            <v>1931626.72</v>
          </cell>
          <cell r="N35">
            <v>3349.3</v>
          </cell>
          <cell r="O35">
            <v>5077784.22</v>
          </cell>
        </row>
        <row r="36">
          <cell r="C36" t="str">
            <v>Ago</v>
          </cell>
          <cell r="E36">
            <v>5761935.6600000001</v>
          </cell>
          <cell r="F36">
            <v>761959.33</v>
          </cell>
          <cell r="H36">
            <v>513431.77</v>
          </cell>
          <cell r="I36">
            <v>7037326.7599999998</v>
          </cell>
          <cell r="K36">
            <v>3397013.84</v>
          </cell>
          <cell r="L36">
            <v>677900.31</v>
          </cell>
          <cell r="N36">
            <v>6131.31</v>
          </cell>
          <cell r="O36">
            <v>4081045.46</v>
          </cell>
        </row>
        <row r="37">
          <cell r="C37" t="str">
            <v>Set</v>
          </cell>
          <cell r="E37">
            <v>2093757.89</v>
          </cell>
          <cell r="F37">
            <v>809327.45</v>
          </cell>
          <cell r="H37">
            <v>438596.45</v>
          </cell>
          <cell r="I37">
            <v>3341681.79</v>
          </cell>
          <cell r="K37">
            <v>5496809.6699999999</v>
          </cell>
          <cell r="L37">
            <v>1184252.8</v>
          </cell>
          <cell r="N37">
            <v>1048.9000000000001</v>
          </cell>
          <cell r="O37">
            <v>6682111.3700000001</v>
          </cell>
        </row>
        <row r="38">
          <cell r="C38" t="str">
            <v>Out</v>
          </cell>
          <cell r="E38">
            <v>1894006.09</v>
          </cell>
          <cell r="F38">
            <v>626728.75</v>
          </cell>
          <cell r="H38">
            <v>226447</v>
          </cell>
          <cell r="I38">
            <v>2747181.84</v>
          </cell>
          <cell r="K38">
            <v>4085530.7</v>
          </cell>
          <cell r="L38">
            <v>999623.26</v>
          </cell>
          <cell r="N38">
            <v>6640.1100000000006</v>
          </cell>
          <cell r="O38">
            <v>5091794.07</v>
          </cell>
        </row>
        <row r="39">
          <cell r="C39" t="str">
            <v>Nov</v>
          </cell>
          <cell r="E39">
            <v>2081722.95</v>
          </cell>
          <cell r="F39">
            <v>939776.33</v>
          </cell>
          <cell r="H39">
            <v>42714.559999999998</v>
          </cell>
          <cell r="I39">
            <v>3064213.84</v>
          </cell>
          <cell r="K39">
            <v>1634351.1099999999</v>
          </cell>
          <cell r="L39">
            <v>137803.20000000001</v>
          </cell>
          <cell r="N39">
            <v>3630.9</v>
          </cell>
          <cell r="O39">
            <v>1775785.2099999997</v>
          </cell>
        </row>
        <row r="40">
          <cell r="C40" t="str">
            <v>Dez</v>
          </cell>
          <cell r="E40">
            <v>1632161.69</v>
          </cell>
          <cell r="F40">
            <v>794196.65</v>
          </cell>
          <cell r="H40">
            <v>12021</v>
          </cell>
          <cell r="I40">
            <v>2438379.34</v>
          </cell>
          <cell r="K40">
            <v>1829280.83</v>
          </cell>
          <cell r="L40">
            <v>1196105.72</v>
          </cell>
          <cell r="N40">
            <v>17967.73</v>
          </cell>
          <cell r="O40">
            <v>3043354.28</v>
          </cell>
        </row>
        <row r="42">
          <cell r="C42" t="str">
            <v>Totais</v>
          </cell>
          <cell r="E42">
            <v>26752514.800000001</v>
          </cell>
          <cell r="F42">
            <v>7932829.9800000004</v>
          </cell>
          <cell r="G42">
            <v>0</v>
          </cell>
          <cell r="H42">
            <v>1304203.01</v>
          </cell>
          <cell r="I42">
            <v>35989547.789999992</v>
          </cell>
          <cell r="K42">
            <v>30485534.899999999</v>
          </cell>
          <cell r="L42">
            <v>8599062.0999999996</v>
          </cell>
          <cell r="N42">
            <v>79546.13</v>
          </cell>
          <cell r="O42">
            <v>39164143.130000003</v>
          </cell>
        </row>
        <row r="44">
          <cell r="C44" t="str">
            <v>Carlos Roberto Nogueira</v>
          </cell>
        </row>
        <row r="45">
          <cell r="C45" t="str">
            <v>CPF 192.036.596-68</v>
          </cell>
        </row>
        <row r="46">
          <cell r="C46" t="str">
            <v>CRCMG 33.473/0-4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row r="5">
          <cell r="C5" t="str">
            <v>USINA MONTE ALEGRE LTDA</v>
          </cell>
        </row>
      </sheetData>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Assumptions"/>
      <sheetName val="M O A"/>
      <sheetName val="Volume"/>
      <sheetName val="MC Volume"/>
      <sheetName val="Inc. St"/>
      <sheetName val="y_to_y"/>
      <sheetName val="Ec Profit (%)"/>
      <sheetName val="Ec Profit ($)"/>
      <sheetName val="Fix Cost"/>
      <sheetName val="FCSD"/>
      <sheetName val="Attachments"/>
      <sheetName val="FOB Dif"/>
      <sheetName val="TP'00"/>
      <sheetName val="TP'01"/>
      <sheetName val="TP'02"/>
      <sheetName val="TP'03"/>
      <sheetName val="TP'04"/>
      <sheetName val="TPVariances"/>
      <sheetName val="M_O_A"/>
      <sheetName val="MC_Volume"/>
      <sheetName val="Inc__St"/>
      <sheetName val="Ec_Profit_(%)"/>
      <sheetName val="Ec_Profit_($)"/>
      <sheetName val="Fix_Cost"/>
      <sheetName val="FOB_Dif"/>
      <sheetName val="BD"/>
      <sheetName val="OP"/>
      <sheetName val="Cadastro"/>
      <sheetName val="Consolidado"/>
      <sheetName val="DFC - MemoriaCalculo - Mar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uarios"/>
      <sheetName val="APOIO"/>
      <sheetName val="FILIAIS"/>
      <sheetName val="Project"/>
      <sheetName val="Dados"/>
      <sheetName val="#REF"/>
      <sheetName val="Controle de Gastos"/>
      <sheetName val="Controle_de_Gastos"/>
      <sheetName val="BD"/>
      <sheetName val="Cross Bdr"/>
      <sheetName val="104002_BASE_DIC0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2"/>
      <sheetName val="#REF"/>
      <sheetName val="Gmp-4"/>
      <sheetName val="Tabela de Parâmetros"/>
      <sheetName val="SPREAD2.XLS"/>
      <sheetName val="Tabela_de_Parâmetros"/>
      <sheetName val="SPREAD2_XLS"/>
    </sheetNames>
    <definedNames>
      <definedName name="apaga"/>
      <definedName name="printbal"/>
      <definedName name="printcash"/>
    </defined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an Price Seasonal"/>
      <sheetName val="Near Month Pricing"/>
      <sheetName val="Nov Beans"/>
      <sheetName val="loan rate"/>
      <sheetName val="farm price for corn"/>
      <sheetName val="Farm Prices"/>
      <sheetName val="Price Trends"/>
      <sheetName val="Basis Trends"/>
      <sheetName val="Prices"/>
      <sheetName val="Bloomberg Downloads"/>
      <sheetName val="bean future"/>
      <sheetName val="USDA Pricing Model Graph"/>
      <sheetName val="Actual Farm Price Graph (3)"/>
      <sheetName val="Actual Farm Price Graph (2)"/>
      <sheetName val="Actual Farm Price Graph (1)"/>
      <sheetName val="USDA Pricing Model"/>
      <sheetName val="Taxa de desconto"/>
      <sheetName val="corn future"/>
      <sheetName val="formula"/>
      <sheetName val="Bean_Price_Seasonal"/>
      <sheetName val="Near_Month_Pricing"/>
      <sheetName val="Nov_Beans"/>
      <sheetName val="loan_rate"/>
      <sheetName val="farm_price_for_corn"/>
      <sheetName val="Farm_Prices"/>
      <sheetName val="Price_Trends"/>
      <sheetName val="Basis_Trends"/>
      <sheetName val="Bloomberg_Downloads"/>
      <sheetName val="bean_future"/>
      <sheetName val="USDA_Pricing_Model_Graph"/>
      <sheetName val="Actual_Farm_Price_Graph_(3)"/>
      <sheetName val="Actual_Farm_Price_Graph_(2)"/>
      <sheetName val="Actual_Farm_Price_Graph_(1)"/>
      <sheetName val="USDA_Pricing_Model"/>
      <sheetName val="Taxa_de_desconto"/>
      <sheetName val="corn_future"/>
    </sheetNames>
    <sheetDataSet>
      <sheetData sheetId="0" refreshError="1"/>
      <sheetData sheetId="1"/>
      <sheetData sheetId="2"/>
      <sheetData sheetId="3"/>
      <sheetData sheetId="4"/>
      <sheetData sheetId="5"/>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sheetName val="Sheet1"/>
      <sheetName val="Sheet2"/>
      <sheetName val="Sheet3"/>
      <sheetName val="Tickers"/>
      <sheetName val="mensal"/>
      <sheetName val="#REF"/>
      <sheetName val="bean future"/>
      <sheetName val="corn future"/>
      <sheetName val="ATUALIZA"/>
      <sheetName val="bean_future"/>
      <sheetName val="corn_future"/>
    </sheetNames>
    <sheetDataSet>
      <sheetData sheetId="0" refreshError="1">
        <row r="4">
          <cell r="A4">
            <v>32511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Future"/>
      <sheetName val="wheat future"/>
      <sheetName val="Chart3"/>
      <sheetName val="USDA Pricing Model"/>
      <sheetName val="Durum Wheat Graph"/>
      <sheetName val="Durum Wheat"/>
      <sheetName val="cbot"/>
      <sheetName val="domestic and foreign"/>
      <sheetName val="Chart5"/>
      <sheetName val="Sheet5"/>
      <sheetName val="global prices"/>
      <sheetName val="Sheet3"/>
      <sheetName val="price summary"/>
      <sheetName val="regional prices"/>
      <sheetName val="by region"/>
      <sheetName val="tab21"/>
      <sheetName val="Chart2"/>
      <sheetName val="Chart4"/>
      <sheetName val="Chart1"/>
      <sheetName val="wheat_prices"/>
      <sheetName val="Blct1005"/>
      <sheetName val="formula"/>
      <sheetName val="bean future"/>
      <sheetName val="Dec_Future"/>
      <sheetName val="wheat_future"/>
      <sheetName val="USDA_Pricing_Model"/>
      <sheetName val="Durum_Wheat_Graph"/>
      <sheetName val="Durum_Wheat"/>
      <sheetName val="domestic_and_foreign"/>
      <sheetName val="global_prices"/>
      <sheetName val="price_summary"/>
      <sheetName val="regional_prices"/>
      <sheetName val="by_region"/>
      <sheetName val="bean_future"/>
    </sheetNames>
    <sheetDataSet>
      <sheetData sheetId="0" refreshError="1"/>
      <sheetData sheetId="1" refreshError="1">
        <row r="3">
          <cell r="A3">
            <v>29222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ow r="3">
          <cell r="A3">
            <v>29222</v>
          </cell>
        </row>
      </sheetData>
      <sheetData sheetId="25"/>
      <sheetData sheetId="26"/>
      <sheetData sheetId="27"/>
      <sheetData sheetId="28"/>
      <sheetData sheetId="29"/>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future"/>
      <sheetName val="u.s. real corn prices"/>
      <sheetName val="Near Month Future"/>
      <sheetName val="Pricing Graph"/>
      <sheetName val="USDA Pricing Model - years"/>
      <sheetName val="USDA Pricing Model Graph"/>
      <sheetName val="Actual Farm Price Graph (3)"/>
      <sheetName val="Actual Farm Price Graph (2)"/>
      <sheetName val="Actual Farm Price Graph (1)"/>
      <sheetName val="USDA Pricing Model"/>
      <sheetName val="Crop Year Prices"/>
      <sheetName val="Farm Prices"/>
      <sheetName val="farm price for corn"/>
      <sheetName val="Price Trends"/>
      <sheetName val="Basis Trends"/>
      <sheetName val="Prices"/>
      <sheetName val="Bloomberg Downloads"/>
      <sheetName val="Dec future Monthly"/>
      <sheetName val="Dec future Annual"/>
      <sheetName val="USDA Pricing Model (2)"/>
      <sheetName val="USDA Pricing Model Graph (2)"/>
      <sheetName val="Real$ v yield"/>
      <sheetName val="Chart1"/>
      <sheetName val="PATRIMON"/>
      <sheetName val="06"/>
      <sheetName val="EERR 12-03"/>
      <sheetName val="formula"/>
      <sheetName val="wheat future"/>
      <sheetName val="corn_future"/>
      <sheetName val="u_s__real_corn_prices"/>
      <sheetName val="Near_Month_Future"/>
      <sheetName val="Pricing_Graph"/>
      <sheetName val="USDA_Pricing_Model_-_years"/>
      <sheetName val="USDA_Pricing_Model_Graph"/>
      <sheetName val="Actual_Farm_Price_Graph_(3)"/>
      <sheetName val="Actual_Farm_Price_Graph_(2)"/>
      <sheetName val="Actual_Farm_Price_Graph_(1)"/>
      <sheetName val="USDA_Pricing_Model"/>
      <sheetName val="Crop_Year_Prices"/>
      <sheetName val="Farm_Prices"/>
      <sheetName val="farm_price_for_corn"/>
      <sheetName val="Price_Trends"/>
      <sheetName val="Basis_Trends"/>
      <sheetName val="Bloomberg_Downloads"/>
      <sheetName val="Dec_future_Monthly"/>
      <sheetName val="Dec_future_Annual"/>
      <sheetName val="USDA_Pricing_Model_(2)"/>
      <sheetName val="USDA_Pricing_Model_Graph_(2)"/>
      <sheetName val="Real$_v_yield"/>
      <sheetName val="EERR_12-03"/>
      <sheetName val="wheat_future"/>
    </sheetNames>
    <sheetDataSet>
      <sheetData sheetId="0" refreshError="1">
        <row r="3">
          <cell r="A3">
            <v>29222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A3">
            <v>29222</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udget Assumptions"/>
      <sheetName val="Income Statement by BU"/>
      <sheetName val="Balance Sheet"/>
      <sheetName val="Statement of Cash Flows"/>
      <sheetName val="Capex"/>
      <sheetName val="Gross Margin Grains"/>
      <sheetName val="Gross Margin Coffee"/>
      <sheetName val="Gross Margin Soybean"/>
      <sheetName val="Gross Margin Corn"/>
      <sheetName val="Gross Margin Cotton"/>
      <sheetName val="Overhead"/>
      <sheetName val="Puente"/>
      <sheetName val="Income Statement by BU Vs TC"/>
      <sheetName val="Gross Margin Grains vs. TC"/>
      <sheetName val="DRE"/>
      <sheetName val="Fluxo de Caixa"/>
      <sheetName val="Financeiro"/>
      <sheetName val="Tablero Controle"/>
      <sheetName val="Balanço Consolidado"/>
      <sheetName val="Livro Razado"/>
      <sheetName val="DRE (LEM)"/>
      <sheetName val="Fluxo de Caixa (LEM)"/>
      <sheetName val="Livro Razado (LEM)"/>
      <sheetName val="Inversiones"/>
      <sheetName val="Despesas Administração"/>
      <sheetName val="Amortização"/>
      <sheetName val="Impostos"/>
      <sheetName val="detalhe despesa administrati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69">
          <cell r="F69">
            <v>1.95</v>
          </cell>
          <cell r="G69">
            <v>1.9</v>
          </cell>
          <cell r="J69">
            <v>1.9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1"/>
  <sheetViews>
    <sheetView showGridLines="0" tabSelected="1" view="pageBreakPreview" zoomScale="80" zoomScaleNormal="80" zoomScaleSheetLayoutView="80" workbookViewId="0"/>
  </sheetViews>
  <sheetFormatPr baseColWidth="10" defaultColWidth="9" defaultRowHeight="15.5"/>
  <cols>
    <col min="1" max="1" width="2.36328125" style="1" customWidth="1"/>
    <col min="2" max="2" width="2.90625" style="1" customWidth="1"/>
    <col min="3" max="9" width="2.36328125" style="1" customWidth="1"/>
    <col min="10" max="10" width="6.1796875" style="1" customWidth="1"/>
    <col min="11" max="11" width="18.36328125" style="1" customWidth="1"/>
    <col min="12" max="12" width="31.08984375" style="1" customWidth="1"/>
    <col min="13" max="13" width="12.453125" style="1" customWidth="1"/>
    <col min="14" max="14" width="14.90625" style="1" customWidth="1"/>
    <col min="15" max="15" width="12.90625" style="1" customWidth="1"/>
    <col min="16" max="16" width="9.54296875" style="1" bestFit="1" customWidth="1"/>
    <col min="17" max="17" width="14.453125" style="1" bestFit="1" customWidth="1"/>
    <col min="18" max="16384" width="9" style="1"/>
  </cols>
  <sheetData>
    <row r="1" spans="1:16" ht="36.5" thickBot="1">
      <c r="A1" s="8"/>
      <c r="B1" s="14" t="s">
        <v>17</v>
      </c>
      <c r="C1" s="9"/>
      <c r="D1" s="9"/>
      <c r="E1" s="9"/>
      <c r="F1" s="9"/>
      <c r="G1" s="9"/>
      <c r="H1" s="9"/>
      <c r="I1" s="9"/>
      <c r="J1" s="9"/>
      <c r="K1" s="9"/>
      <c r="L1" s="9"/>
      <c r="M1" s="9"/>
      <c r="N1" s="9"/>
      <c r="O1" s="9"/>
    </row>
    <row r="3" spans="1:16">
      <c r="B3" s="15" t="s">
        <v>0</v>
      </c>
      <c r="C3" s="16"/>
      <c r="D3" s="16"/>
      <c r="E3" s="16"/>
      <c r="F3" s="16"/>
      <c r="G3" s="16"/>
      <c r="H3" s="16"/>
      <c r="I3" s="16"/>
      <c r="J3" s="16"/>
      <c r="K3" s="17">
        <v>5.07</v>
      </c>
    </row>
    <row r="4" spans="1:16">
      <c r="B4" s="18" t="s">
        <v>19</v>
      </c>
      <c r="C4" s="19"/>
      <c r="D4" s="19"/>
      <c r="E4" s="19"/>
      <c r="F4" s="19"/>
      <c r="G4" s="19"/>
      <c r="H4" s="19"/>
      <c r="I4" s="19"/>
      <c r="J4" s="19"/>
      <c r="K4" s="20">
        <v>2771</v>
      </c>
    </row>
    <row r="5" spans="1:16">
      <c r="B5" s="18" t="s">
        <v>23</v>
      </c>
      <c r="C5" s="19"/>
      <c r="D5" s="19"/>
      <c r="E5" s="19"/>
      <c r="F5" s="19"/>
      <c r="G5" s="19"/>
      <c r="H5" s="19"/>
      <c r="I5" s="19"/>
      <c r="J5" s="19"/>
      <c r="K5" s="21">
        <v>-85</v>
      </c>
    </row>
    <row r="6" spans="1:16">
      <c r="B6" s="22" t="s">
        <v>22</v>
      </c>
      <c r="C6" s="23"/>
      <c r="D6" s="23"/>
      <c r="E6" s="23"/>
      <c r="F6" s="23"/>
      <c r="G6" s="23"/>
      <c r="H6" s="23"/>
      <c r="I6" s="23"/>
      <c r="J6" s="23"/>
      <c r="K6" s="24">
        <v>-75</v>
      </c>
    </row>
    <row r="7" spans="1:16" ht="16" customHeight="1">
      <c r="B7" s="22" t="s">
        <v>34</v>
      </c>
      <c r="C7" s="23"/>
      <c r="D7" s="23"/>
      <c r="E7" s="23"/>
      <c r="F7" s="23"/>
      <c r="G7" s="23"/>
      <c r="H7" s="23"/>
      <c r="I7" s="23"/>
      <c r="J7" s="23"/>
      <c r="K7" s="24">
        <v>95</v>
      </c>
    </row>
    <row r="8" spans="1:16">
      <c r="B8" s="25" t="s">
        <v>24</v>
      </c>
      <c r="C8" s="26"/>
      <c r="D8" s="26"/>
      <c r="E8" s="26"/>
      <c r="F8" s="26"/>
      <c r="G8" s="26"/>
      <c r="H8" s="26"/>
      <c r="I8" s="26"/>
      <c r="J8" s="26"/>
      <c r="K8" s="26"/>
      <c r="L8" s="26"/>
      <c r="M8" s="26"/>
      <c r="N8" s="26"/>
    </row>
    <row r="9" spans="1:16" ht="4.5" customHeight="1">
      <c r="B9" s="26"/>
      <c r="C9" s="26"/>
      <c r="D9" s="26"/>
      <c r="E9" s="26"/>
      <c r="F9" s="26"/>
      <c r="G9" s="26"/>
      <c r="H9" s="26"/>
      <c r="I9" s="26"/>
      <c r="J9" s="26"/>
      <c r="K9" s="26"/>
      <c r="L9" s="26"/>
      <c r="M9" s="26"/>
      <c r="N9" s="26"/>
    </row>
    <row r="10" spans="1:16">
      <c r="B10" s="27" t="s">
        <v>25</v>
      </c>
      <c r="C10" s="26" t="s">
        <v>43</v>
      </c>
      <c r="D10" s="26"/>
      <c r="E10" s="26"/>
      <c r="F10" s="26"/>
      <c r="G10" s="26"/>
      <c r="H10" s="26"/>
      <c r="I10" s="26"/>
      <c r="J10" s="26"/>
      <c r="K10" s="26"/>
      <c r="L10" s="26"/>
      <c r="M10" s="26"/>
      <c r="N10" s="26"/>
    </row>
    <row r="11" spans="1:16">
      <c r="B11" s="27" t="s">
        <v>27</v>
      </c>
      <c r="C11" s="84" t="s">
        <v>42</v>
      </c>
      <c r="D11" s="84"/>
      <c r="E11" s="84"/>
      <c r="F11" s="84"/>
      <c r="G11" s="84"/>
      <c r="H11" s="84"/>
      <c r="I11" s="84"/>
      <c r="J11" s="84"/>
      <c r="K11" s="84"/>
      <c r="L11" s="84"/>
      <c r="M11" s="84"/>
      <c r="N11" s="84"/>
      <c r="O11" s="84"/>
      <c r="P11" s="84"/>
    </row>
    <row r="12" spans="1:16">
      <c r="B12" s="26"/>
      <c r="C12" s="84"/>
      <c r="D12" s="84"/>
      <c r="E12" s="84"/>
      <c r="F12" s="84"/>
      <c r="G12" s="84"/>
      <c r="H12" s="84"/>
      <c r="I12" s="84"/>
      <c r="J12" s="84"/>
      <c r="K12" s="84"/>
      <c r="L12" s="84"/>
      <c r="M12" s="84"/>
      <c r="N12" s="84"/>
      <c r="O12" s="84"/>
      <c r="P12" s="84"/>
    </row>
    <row r="13" spans="1:16">
      <c r="B13" s="27" t="s">
        <v>28</v>
      </c>
      <c r="C13" s="26" t="s">
        <v>41</v>
      </c>
      <c r="D13" s="26"/>
      <c r="E13" s="26"/>
      <c r="F13" s="26"/>
      <c r="G13" s="26"/>
      <c r="H13" s="26"/>
      <c r="I13" s="26"/>
      <c r="J13" s="26"/>
      <c r="K13" s="26"/>
      <c r="L13" s="26"/>
      <c r="M13" s="26"/>
      <c r="N13" s="26"/>
    </row>
    <row r="14" spans="1:16">
      <c r="B14" s="27" t="s">
        <v>29</v>
      </c>
      <c r="C14" s="26" t="s">
        <v>40</v>
      </c>
      <c r="D14" s="26"/>
      <c r="E14" s="26"/>
      <c r="F14" s="26"/>
      <c r="G14" s="26"/>
      <c r="H14" s="26"/>
      <c r="I14" s="26"/>
      <c r="J14" s="26"/>
      <c r="K14" s="26"/>
      <c r="L14" s="26"/>
      <c r="M14" s="26"/>
      <c r="N14" s="26"/>
    </row>
    <row r="15" spans="1:16">
      <c r="B15" s="27" t="s">
        <v>30</v>
      </c>
      <c r="C15" s="84" t="s">
        <v>39</v>
      </c>
      <c r="D15" s="84"/>
      <c r="E15" s="84"/>
      <c r="F15" s="84"/>
      <c r="G15" s="84"/>
      <c r="H15" s="84"/>
      <c r="I15" s="84"/>
      <c r="J15" s="84"/>
      <c r="K15" s="84"/>
      <c r="L15" s="84"/>
      <c r="M15" s="84"/>
      <c r="N15" s="84"/>
      <c r="O15" s="84"/>
      <c r="P15" s="84"/>
    </row>
    <row r="16" spans="1:16">
      <c r="B16" s="26"/>
      <c r="C16" s="84"/>
      <c r="D16" s="84"/>
      <c r="E16" s="84"/>
      <c r="F16" s="84"/>
      <c r="G16" s="84"/>
      <c r="H16" s="84"/>
      <c r="I16" s="84"/>
      <c r="J16" s="84"/>
      <c r="K16" s="84"/>
      <c r="L16" s="84"/>
      <c r="M16" s="84"/>
      <c r="N16" s="84"/>
      <c r="O16" s="84"/>
      <c r="P16" s="84"/>
    </row>
    <row r="17" spans="1:18">
      <c r="B17" s="27" t="s">
        <v>31</v>
      </c>
      <c r="C17" s="84" t="s">
        <v>44</v>
      </c>
      <c r="D17" s="84"/>
      <c r="E17" s="84"/>
      <c r="F17" s="84"/>
      <c r="G17" s="84"/>
      <c r="H17" s="84"/>
      <c r="I17" s="84"/>
      <c r="J17" s="84"/>
      <c r="K17" s="84"/>
      <c r="L17" s="84"/>
      <c r="M17" s="84"/>
      <c r="N17" s="84"/>
      <c r="O17" s="84"/>
      <c r="P17" s="84"/>
    </row>
    <row r="18" spans="1:18">
      <c r="B18" s="26"/>
      <c r="C18" s="84"/>
      <c r="D18" s="84"/>
      <c r="E18" s="84"/>
      <c r="F18" s="84"/>
      <c r="G18" s="84"/>
      <c r="H18" s="84"/>
      <c r="I18" s="84"/>
      <c r="J18" s="84"/>
      <c r="K18" s="84"/>
      <c r="L18" s="84"/>
      <c r="M18" s="84"/>
      <c r="N18" s="84"/>
      <c r="O18" s="84"/>
      <c r="P18" s="84"/>
    </row>
    <row r="19" spans="1:18" ht="15.5" customHeight="1">
      <c r="B19" s="26" t="s">
        <v>32</v>
      </c>
      <c r="C19" s="84" t="s">
        <v>48</v>
      </c>
      <c r="D19" s="84"/>
      <c r="E19" s="84"/>
      <c r="F19" s="84"/>
      <c r="G19" s="84"/>
      <c r="H19" s="84"/>
      <c r="I19" s="84"/>
      <c r="J19" s="84"/>
      <c r="K19" s="84"/>
      <c r="L19" s="84"/>
      <c r="M19" s="84"/>
      <c r="N19" s="84"/>
      <c r="O19" s="84"/>
      <c r="P19" s="84"/>
    </row>
    <row r="20" spans="1:18">
      <c r="B20" s="26"/>
      <c r="C20" s="84"/>
      <c r="D20" s="84"/>
      <c r="E20" s="84"/>
      <c r="F20" s="84"/>
      <c r="G20" s="84"/>
      <c r="H20" s="84"/>
      <c r="I20" s="84"/>
      <c r="J20" s="84"/>
      <c r="K20" s="84"/>
      <c r="L20" s="84"/>
      <c r="M20" s="84"/>
      <c r="N20" s="84"/>
      <c r="O20" s="84"/>
      <c r="P20" s="84"/>
    </row>
    <row r="21" spans="1:18">
      <c r="B21" s="26"/>
      <c r="C21" s="84"/>
      <c r="D21" s="84"/>
      <c r="E21" s="84"/>
      <c r="F21" s="84"/>
      <c r="G21" s="84"/>
      <c r="H21" s="84"/>
      <c r="I21" s="84"/>
      <c r="J21" s="84"/>
      <c r="K21" s="84"/>
      <c r="L21" s="84"/>
      <c r="M21" s="84"/>
      <c r="N21" s="84"/>
      <c r="O21" s="84"/>
      <c r="P21" s="84"/>
    </row>
    <row r="22" spans="1:18">
      <c r="B22" s="27" t="s">
        <v>33</v>
      </c>
      <c r="C22" s="26" t="s">
        <v>46</v>
      </c>
      <c r="D22" s="26"/>
      <c r="E22" s="26"/>
      <c r="F22" s="26"/>
      <c r="G22" s="26"/>
      <c r="H22" s="26"/>
      <c r="I22" s="26"/>
      <c r="J22" s="26"/>
      <c r="K22" s="26"/>
      <c r="L22" s="26"/>
      <c r="M22" s="26"/>
      <c r="N22" s="26"/>
    </row>
    <row r="23" spans="1:18">
      <c r="B23" s="27" t="s">
        <v>45</v>
      </c>
      <c r="C23" s="26" t="s">
        <v>47</v>
      </c>
      <c r="D23" s="26"/>
      <c r="E23" s="26"/>
      <c r="F23" s="26"/>
      <c r="G23" s="26"/>
      <c r="H23" s="26"/>
      <c r="I23" s="26"/>
      <c r="J23" s="26"/>
      <c r="K23" s="26"/>
      <c r="L23" s="26"/>
      <c r="M23" s="26"/>
      <c r="N23" s="26"/>
    </row>
    <row r="24" spans="1:18">
      <c r="B24" s="26"/>
      <c r="C24" s="26"/>
      <c r="D24" s="26"/>
      <c r="E24" s="26"/>
      <c r="F24" s="26"/>
      <c r="G24" s="26"/>
      <c r="H24" s="26"/>
      <c r="I24" s="26"/>
      <c r="J24" s="26"/>
      <c r="K24" s="26"/>
      <c r="L24" s="26"/>
      <c r="M24" s="26"/>
      <c r="N24" s="26"/>
    </row>
    <row r="25" spans="1:18">
      <c r="B25" s="26"/>
      <c r="C25" s="26"/>
      <c r="D25" s="26"/>
      <c r="E25" s="26"/>
      <c r="F25" s="26"/>
      <c r="G25" s="26"/>
      <c r="H25" s="26"/>
      <c r="I25" s="26"/>
      <c r="J25" s="26"/>
      <c r="K25" s="26"/>
      <c r="L25" s="26"/>
      <c r="M25" s="26"/>
      <c r="N25" s="68" t="s">
        <v>21</v>
      </c>
    </row>
    <row r="26" spans="1:18" ht="9.75" customHeight="1">
      <c r="B26" s="26"/>
      <c r="C26" s="26"/>
      <c r="D26" s="26"/>
      <c r="E26" s="26"/>
      <c r="F26" s="26"/>
      <c r="G26" s="26"/>
      <c r="H26" s="26"/>
      <c r="I26" s="26"/>
      <c r="J26" s="26"/>
      <c r="K26" s="26"/>
      <c r="L26" s="26"/>
      <c r="M26" s="26"/>
      <c r="N26" s="26"/>
    </row>
    <row r="27" spans="1:18" ht="36.75" customHeight="1">
      <c r="A27" s="2"/>
      <c r="B27" s="28"/>
      <c r="C27" s="28"/>
      <c r="D27" s="28"/>
      <c r="E27" s="28"/>
      <c r="F27" s="28"/>
      <c r="G27" s="28"/>
      <c r="H27" s="28"/>
      <c r="I27" s="28"/>
      <c r="J27" s="28"/>
      <c r="K27" s="29"/>
      <c r="L27" s="30" t="s">
        <v>18</v>
      </c>
      <c r="M27" s="31"/>
      <c r="N27" s="32">
        <f>+(K4-N29)/(0.88)+K6+K5</f>
        <v>3011.590909090909</v>
      </c>
      <c r="O27" s="3"/>
    </row>
    <row r="28" spans="1:18" ht="36.75" customHeight="1">
      <c r="B28" s="26"/>
      <c r="C28" s="26"/>
      <c r="D28" s="26"/>
      <c r="E28" s="26"/>
      <c r="F28" s="26"/>
      <c r="G28" s="26"/>
      <c r="H28" s="26"/>
      <c r="I28" s="26"/>
      <c r="J28" s="26"/>
      <c r="K28" s="33"/>
      <c r="L28" s="34" t="s">
        <v>1</v>
      </c>
      <c r="M28" s="66">
        <f>12%-(9.8%*0.98)</f>
        <v>2.3959999999999995E-2</v>
      </c>
      <c r="N28" s="35">
        <f>-N27*$M$28</f>
        <v>-72.157718181818169</v>
      </c>
      <c r="O28" s="3"/>
      <c r="P28" s="10"/>
      <c r="Q28" s="4"/>
    </row>
    <row r="29" spans="1:18" ht="36.75" customHeight="1">
      <c r="B29" s="26"/>
      <c r="C29" s="26"/>
      <c r="D29" s="26"/>
      <c r="E29" s="26"/>
      <c r="F29" s="26"/>
      <c r="G29" s="26"/>
      <c r="H29" s="26"/>
      <c r="I29" s="26"/>
      <c r="J29" s="26"/>
      <c r="K29" s="33"/>
      <c r="L29" s="36" t="s">
        <v>2</v>
      </c>
      <c r="M29" s="37"/>
      <c r="N29" s="67">
        <v>-20</v>
      </c>
      <c r="O29" s="3"/>
      <c r="P29" s="4"/>
      <c r="Q29" s="4"/>
      <c r="R29" s="5"/>
    </row>
    <row r="30" spans="1:18" ht="36.75" customHeight="1">
      <c r="B30" s="26"/>
      <c r="C30" s="26"/>
      <c r="D30" s="26"/>
      <c r="E30" s="26"/>
      <c r="F30" s="26"/>
      <c r="G30" s="26"/>
      <c r="H30" s="26"/>
      <c r="I30" s="26"/>
      <c r="J30" s="26"/>
      <c r="K30" s="33"/>
      <c r="L30" s="38" t="s">
        <v>20</v>
      </c>
      <c r="M30" s="39"/>
      <c r="N30" s="40">
        <f>+SUM(N27:N29)</f>
        <v>2919.4331909090906</v>
      </c>
      <c r="O30" s="3"/>
      <c r="P30" s="4"/>
      <c r="Q30" s="4"/>
      <c r="R30" s="5"/>
    </row>
    <row r="31" spans="1:18" ht="36.75" customHeight="1">
      <c r="B31" s="26"/>
      <c r="C31" s="26"/>
      <c r="D31" s="26"/>
      <c r="E31" s="26"/>
      <c r="F31" s="26"/>
      <c r="G31" s="26"/>
      <c r="H31" s="26"/>
      <c r="I31" s="26"/>
      <c r="J31" s="26"/>
      <c r="K31" s="33"/>
      <c r="L31" s="41" t="s">
        <v>3</v>
      </c>
      <c r="M31" s="42">
        <v>2.8500000000000001E-2</v>
      </c>
      <c r="N31" s="43">
        <f>-$M$31*N27</f>
        <v>-85.830340909090907</v>
      </c>
      <c r="O31" s="3"/>
      <c r="P31" s="4"/>
      <c r="Q31" s="4"/>
      <c r="R31" s="5"/>
    </row>
    <row r="32" spans="1:18" ht="36.75" customHeight="1">
      <c r="A32" s="2"/>
      <c r="B32" s="28"/>
      <c r="C32" s="28"/>
      <c r="D32" s="28"/>
      <c r="E32" s="28"/>
      <c r="F32" s="28"/>
      <c r="G32" s="28"/>
      <c r="H32" s="28"/>
      <c r="I32" s="28"/>
      <c r="J32" s="28"/>
      <c r="K32" s="29"/>
      <c r="L32" s="44" t="s">
        <v>4</v>
      </c>
      <c r="M32" s="45"/>
      <c r="N32" s="46">
        <f>+N30+N31</f>
        <v>2833.6028499999998</v>
      </c>
      <c r="Q32" s="5"/>
    </row>
    <row r="33" spans="1:18" ht="28.5" customHeight="1">
      <c r="B33" s="26"/>
      <c r="C33" s="26"/>
      <c r="D33" s="26"/>
      <c r="E33" s="26"/>
      <c r="F33" s="26"/>
      <c r="G33" s="26"/>
      <c r="H33" s="26"/>
      <c r="I33" s="26"/>
      <c r="J33" s="26"/>
      <c r="K33" s="33"/>
      <c r="L33" s="41" t="s">
        <v>5</v>
      </c>
      <c r="M33" s="47">
        <v>1.6760999999999999</v>
      </c>
      <c r="N33" s="48"/>
      <c r="Q33" s="5"/>
    </row>
    <row r="34" spans="1:18" ht="30" customHeight="1">
      <c r="B34" s="26"/>
      <c r="C34" s="26"/>
      <c r="D34" s="26"/>
      <c r="E34" s="26"/>
      <c r="F34" s="26"/>
      <c r="G34" s="26"/>
      <c r="H34" s="26"/>
      <c r="I34" s="26"/>
      <c r="J34" s="26"/>
      <c r="K34" s="33"/>
      <c r="L34" s="49" t="s">
        <v>6</v>
      </c>
      <c r="M34" s="50"/>
      <c r="N34" s="51">
        <f>N32/$M$33</f>
        <v>1690.5929538810333</v>
      </c>
    </row>
    <row r="35" spans="1:18" ht="27" customHeight="1">
      <c r="B35" s="26"/>
      <c r="C35" s="26"/>
      <c r="D35" s="26"/>
      <c r="E35" s="26"/>
      <c r="F35" s="26"/>
      <c r="G35" s="26"/>
      <c r="H35" s="26"/>
      <c r="I35" s="26"/>
      <c r="J35" s="26"/>
      <c r="K35" s="33"/>
      <c r="L35" s="41" t="s">
        <v>7</v>
      </c>
      <c r="M35" s="47">
        <v>1.0452999999999999</v>
      </c>
      <c r="N35" s="48"/>
    </row>
    <row r="36" spans="1:18" ht="27" customHeight="1">
      <c r="A36" s="6"/>
      <c r="B36" s="52"/>
      <c r="C36" s="52"/>
      <c r="D36" s="52"/>
      <c r="E36" s="52"/>
      <c r="F36" s="52"/>
      <c r="G36" s="52"/>
      <c r="H36" s="52"/>
      <c r="I36" s="52"/>
      <c r="J36" s="52"/>
      <c r="K36" s="53"/>
      <c r="L36" s="54" t="s">
        <v>8</v>
      </c>
      <c r="M36" s="55"/>
      <c r="N36" s="56">
        <f>N34*$M$35</f>
        <v>1767.1768146918439</v>
      </c>
    </row>
    <row r="37" spans="1:18" ht="36.75" customHeight="1">
      <c r="A37" s="2"/>
      <c r="B37" s="28"/>
      <c r="C37" s="28"/>
      <c r="D37" s="28"/>
      <c r="E37" s="28"/>
      <c r="F37" s="28"/>
      <c r="G37" s="28"/>
      <c r="H37" s="28"/>
      <c r="I37" s="28"/>
      <c r="J37" s="28"/>
      <c r="K37" s="29"/>
      <c r="L37" s="57" t="s">
        <v>9</v>
      </c>
      <c r="M37" s="58"/>
      <c r="N37" s="69">
        <v>245</v>
      </c>
    </row>
    <row r="38" spans="1:18" ht="36.75" customHeight="1">
      <c r="B38" s="26"/>
      <c r="C38" s="26"/>
      <c r="D38" s="26"/>
      <c r="E38" s="26"/>
      <c r="F38" s="26"/>
      <c r="G38" s="26"/>
      <c r="H38" s="26"/>
      <c r="I38" s="26"/>
      <c r="J38" s="26"/>
      <c r="K38" s="33"/>
      <c r="L38" s="49" t="s">
        <v>10</v>
      </c>
      <c r="M38" s="70">
        <v>10</v>
      </c>
      <c r="N38" s="59">
        <f>$M$38*K3</f>
        <v>50.7</v>
      </c>
      <c r="P38" s="7"/>
      <c r="Q38" s="7"/>
    </row>
    <row r="39" spans="1:18" ht="36.75" customHeight="1">
      <c r="B39" s="26"/>
      <c r="C39" s="26"/>
      <c r="D39" s="26"/>
      <c r="E39" s="26"/>
      <c r="F39" s="26"/>
      <c r="G39" s="26"/>
      <c r="H39" s="26"/>
      <c r="I39" s="26"/>
      <c r="J39" s="26"/>
      <c r="K39" s="33"/>
      <c r="L39" s="60" t="s">
        <v>11</v>
      </c>
      <c r="M39" s="61"/>
      <c r="N39" s="62">
        <f>N36+N37+N38</f>
        <v>2062.8768146918437</v>
      </c>
      <c r="P39" s="7"/>
      <c r="Q39" s="7"/>
    </row>
    <row r="40" spans="1:18" ht="47.25" customHeight="1">
      <c r="A40" s="6"/>
      <c r="B40" s="52"/>
      <c r="C40" s="52"/>
      <c r="D40" s="52"/>
      <c r="E40" s="52"/>
      <c r="F40" s="52"/>
      <c r="G40" s="52"/>
      <c r="H40" s="52"/>
      <c r="I40" s="52"/>
      <c r="J40" s="52"/>
      <c r="K40" s="53"/>
      <c r="L40" s="54" t="s">
        <v>12</v>
      </c>
      <c r="M40" s="55"/>
      <c r="N40" s="56">
        <f>N39/K3</f>
        <v>406.87905615223741</v>
      </c>
      <c r="P40" s="7"/>
      <c r="Q40" s="7"/>
    </row>
    <row r="41" spans="1:18" ht="36.75" customHeight="1">
      <c r="B41" s="26"/>
      <c r="C41" s="26"/>
      <c r="D41" s="26"/>
      <c r="E41" s="26"/>
      <c r="F41" s="26"/>
      <c r="G41" s="26"/>
      <c r="H41" s="26"/>
      <c r="I41" s="26"/>
      <c r="J41" s="26"/>
      <c r="K41" s="33"/>
      <c r="L41" s="41" t="s">
        <v>13</v>
      </c>
      <c r="M41" s="63">
        <v>4.2000000000000003E-2</v>
      </c>
      <c r="N41" s="48"/>
    </row>
    <row r="42" spans="1:18" ht="36.75" customHeight="1">
      <c r="B42" s="26"/>
      <c r="C42" s="26"/>
      <c r="D42" s="26"/>
      <c r="E42" s="26"/>
      <c r="F42" s="26"/>
      <c r="G42" s="26"/>
      <c r="H42" s="26"/>
      <c r="I42" s="26"/>
      <c r="J42" s="26"/>
      <c r="K42" s="33"/>
      <c r="L42" s="64" t="s">
        <v>16</v>
      </c>
      <c r="M42" s="64"/>
      <c r="N42" s="65">
        <f>N40/(1+$M$41)</f>
        <v>390.47894064514145</v>
      </c>
      <c r="P42" s="7"/>
      <c r="Q42" s="7"/>
      <c r="R42" s="7"/>
    </row>
    <row r="43" spans="1:18" ht="36.75" customHeight="1">
      <c r="B43" s="26"/>
      <c r="C43" s="26"/>
      <c r="D43" s="26"/>
      <c r="E43" s="26"/>
      <c r="F43" s="26"/>
      <c r="G43" s="26"/>
      <c r="H43" s="26"/>
      <c r="I43" s="26"/>
      <c r="J43" s="26"/>
      <c r="K43" s="33"/>
      <c r="L43" s="41" t="s">
        <v>35</v>
      </c>
      <c r="M43" s="47">
        <v>1E-3</v>
      </c>
      <c r="N43" s="73">
        <f>(N42*M43)*-1</f>
        <v>-0.39047894064514144</v>
      </c>
      <c r="P43" s="7"/>
      <c r="Q43" s="7"/>
      <c r="R43" s="7"/>
    </row>
    <row r="44" spans="1:18" ht="36.75" customHeight="1">
      <c r="B44" s="26"/>
      <c r="C44" s="26"/>
      <c r="D44" s="26"/>
      <c r="E44" s="26"/>
      <c r="F44" s="26"/>
      <c r="G44" s="26"/>
      <c r="H44" s="26"/>
      <c r="I44" s="26"/>
      <c r="J44" s="26"/>
      <c r="K44" s="33"/>
      <c r="L44" s="72" t="s">
        <v>36</v>
      </c>
      <c r="M44" s="71">
        <v>0.3</v>
      </c>
      <c r="N44" s="74">
        <f>M44*22.0462*-1</f>
        <v>-6.6138599999999999</v>
      </c>
      <c r="P44" s="7"/>
      <c r="Q44" s="7"/>
      <c r="R44" s="7"/>
    </row>
    <row r="45" spans="1:18" ht="36.75" customHeight="1">
      <c r="B45" s="26"/>
      <c r="C45" s="26"/>
      <c r="D45" s="26"/>
      <c r="E45" s="26"/>
      <c r="F45" s="26"/>
      <c r="G45" s="26"/>
      <c r="H45" s="26"/>
      <c r="I45" s="26"/>
      <c r="J45" s="26"/>
      <c r="K45" s="33"/>
      <c r="L45" s="41" t="s">
        <v>37</v>
      </c>
      <c r="M45" s="47">
        <v>2.5000000000000001E-3</v>
      </c>
      <c r="N45" s="73">
        <f>M45*((N48/(1+M41)))*22.0462</f>
        <v>1.1901139635316698</v>
      </c>
      <c r="P45" s="7"/>
      <c r="Q45" s="7"/>
      <c r="R45" s="7"/>
    </row>
    <row r="46" spans="1:18" ht="36.75" customHeight="1">
      <c r="B46" s="26"/>
      <c r="C46" s="26"/>
      <c r="D46" s="26"/>
      <c r="E46" s="26"/>
      <c r="F46" s="26"/>
      <c r="G46" s="26"/>
      <c r="H46" s="26"/>
      <c r="I46" s="26"/>
      <c r="J46" s="26"/>
      <c r="K46" s="33"/>
      <c r="L46" s="72" t="s">
        <v>38</v>
      </c>
      <c r="M46" s="71">
        <f>K7</f>
        <v>95</v>
      </c>
      <c r="N46" s="75">
        <f>M46/K3*1.15/1.6761*1.0453</f>
        <v>13.438614954152396</v>
      </c>
      <c r="P46" s="7"/>
      <c r="Q46" s="7"/>
      <c r="R46" s="7"/>
    </row>
    <row r="47" spans="1:18" ht="32.25" customHeight="1">
      <c r="A47" s="11"/>
      <c r="B47" s="28"/>
      <c r="C47" s="28"/>
      <c r="D47" s="28"/>
      <c r="E47" s="28"/>
      <c r="F47" s="28"/>
      <c r="G47" s="28"/>
      <c r="H47" s="28"/>
      <c r="I47" s="28"/>
      <c r="J47" s="28"/>
      <c r="K47" s="29"/>
      <c r="L47" s="76" t="s">
        <v>15</v>
      </c>
      <c r="M47" s="77"/>
      <c r="N47" s="78">
        <f>(N42+SUM(N43:N46))/22.0462</f>
        <v>18.05768479929332</v>
      </c>
      <c r="P47" s="7"/>
      <c r="Q47" s="7"/>
      <c r="R47" s="7"/>
    </row>
    <row r="48" spans="1:18" ht="32.25" customHeight="1">
      <c r="A48" s="13"/>
      <c r="B48" s="26"/>
      <c r="C48" s="26"/>
      <c r="D48" s="26"/>
      <c r="E48" s="26"/>
      <c r="F48" s="26"/>
      <c r="G48" s="26"/>
      <c r="H48" s="26"/>
      <c r="I48" s="26"/>
      <c r="J48" s="26"/>
      <c r="K48" s="33"/>
      <c r="L48" s="79" t="s">
        <v>14</v>
      </c>
      <c r="M48" s="80"/>
      <c r="N48" s="78">
        <v>22.5</v>
      </c>
      <c r="P48" s="7"/>
      <c r="Q48" s="7"/>
      <c r="R48" s="7"/>
    </row>
    <row r="49" spans="1:18" ht="32.25" customHeight="1">
      <c r="A49" s="12"/>
      <c r="B49" s="52"/>
      <c r="C49" s="52"/>
      <c r="D49" s="52"/>
      <c r="E49" s="52"/>
      <c r="F49" s="52"/>
      <c r="G49" s="52"/>
      <c r="H49" s="52"/>
      <c r="I49" s="52"/>
      <c r="J49" s="52"/>
      <c r="K49" s="53"/>
      <c r="L49" s="81" t="s">
        <v>26</v>
      </c>
      <c r="M49" s="82"/>
      <c r="N49" s="83">
        <f>+N47/N48-1</f>
        <v>-0.19743623114251918</v>
      </c>
      <c r="P49" s="7"/>
      <c r="Q49" s="7"/>
      <c r="R49" s="7"/>
    </row>
    <row r="50" spans="1:18">
      <c r="B50" s="26"/>
      <c r="C50" s="26"/>
      <c r="D50" s="26"/>
      <c r="E50" s="26"/>
      <c r="F50" s="26"/>
      <c r="G50" s="26"/>
      <c r="H50" s="26"/>
      <c r="I50" s="26"/>
      <c r="J50" s="26"/>
      <c r="K50" s="26"/>
      <c r="L50" s="26"/>
      <c r="M50" s="26"/>
      <c r="N50" s="26"/>
    </row>
    <row r="51" spans="1:18">
      <c r="B51" s="26"/>
      <c r="C51" s="26"/>
      <c r="D51" s="26"/>
      <c r="E51" s="26"/>
      <c r="F51" s="26"/>
      <c r="G51" s="26"/>
      <c r="H51" s="26"/>
      <c r="I51" s="26"/>
      <c r="J51" s="26"/>
      <c r="K51" s="26"/>
      <c r="L51" s="26"/>
      <c r="M51" s="26"/>
      <c r="N51" s="26"/>
    </row>
  </sheetData>
  <mergeCells count="4">
    <mergeCell ref="C11:P12"/>
    <mergeCell ref="C15:P16"/>
    <mergeCell ref="C17:P18"/>
    <mergeCell ref="C19:P21"/>
  </mergeCells>
  <pageMargins left="0.51180555555555596" right="0.51180555555555596" top="0.78680555555555598" bottom="0.78680555555555598" header="0.31458333333333299" footer="0.31458333333333299"/>
  <pageSetup paperSize="9" scale="4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Sugar Equivalent</vt:lpstr>
      <vt:lpstr>'Sugar Equivalent'!Área_de_impresión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Marcelle Lacerda Correa</dc:creator>
  <cp:lastModifiedBy>Ingrid Baumann Fonay</cp:lastModifiedBy>
  <dcterms:created xsi:type="dcterms:W3CDTF">2017-05-25T13:08:00Z</dcterms:created>
  <dcterms:modified xsi:type="dcterms:W3CDTF">2023-04-21T18:04:25Z</dcterms:modified>
</cp:coreProperties>
</file>